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8345" windowHeight="11190" activeTab="1"/>
  </bookViews>
  <sheets>
    <sheet name="Schedule Overview" sheetId="1" r:id="rId1"/>
    <sheet name="Master Schedule" sheetId="2" r:id="rId2"/>
    <sheet name="Judging Schedule" sheetId="3" r:id="rId3"/>
    <sheet name="Match Schedule" sheetId="4" r:id="rId4"/>
    <sheet name="Info" sheetId="5" r:id="rId5"/>
    <sheet name="Judging" sheetId="6" r:id="rId6"/>
  </sheets>
  <definedNames>
    <definedName name="_xlnm.Print_Area" localSheetId="1">'Master Schedule'!$A$1:$CC$30</definedName>
    <definedName name="_xlnm.Print_Area" localSheetId="3">'Match Schedule'!$A$1:$K$39</definedName>
    <definedName name="_xlnm.Print_Area" localSheetId="0">'Schedule Overview'!$A$1:$AI$48</definedName>
    <definedName name="_xlnm.Print_Titles" localSheetId="1">'Master Schedule'!$A:$B</definedName>
  </definedNames>
  <calcPr fullCalcOnLoad="1"/>
</workbook>
</file>

<file path=xl/sharedStrings.xml><?xml version="1.0" encoding="utf-8"?>
<sst xmlns="http://schemas.openxmlformats.org/spreadsheetml/2006/main" count="473" uniqueCount="133">
  <si>
    <t>DEMONSTRATIONS AND AWARDS</t>
  </si>
  <si>
    <t>Coach Meeting</t>
  </si>
  <si>
    <t>Opening</t>
  </si>
  <si>
    <t>Match</t>
  </si>
  <si>
    <t>Clean Up</t>
  </si>
  <si>
    <t>Demos</t>
  </si>
  <si>
    <t>Award Pins</t>
  </si>
  <si>
    <t>Awards</t>
  </si>
  <si>
    <t>Pit</t>
  </si>
  <si>
    <t>Team</t>
  </si>
  <si>
    <t>Rounds</t>
  </si>
  <si>
    <t>A1</t>
  </si>
  <si>
    <t>PR</t>
  </si>
  <si>
    <t>CV</t>
  </si>
  <si>
    <t>RB</t>
  </si>
  <si>
    <t>B2</t>
  </si>
  <si>
    <t>A2</t>
  </si>
  <si>
    <t>B1</t>
  </si>
  <si>
    <t>Judge Deliberation</t>
  </si>
  <si>
    <t>Practice</t>
  </si>
  <si>
    <t>Competition Tables</t>
  </si>
  <si>
    <t>3 Teams arrive in time for 11:15 Judging</t>
  </si>
  <si>
    <t>Each team will receive participation award pins and have a photo taken before the final awards</t>
  </si>
  <si>
    <t>Project</t>
  </si>
  <si>
    <t>3 Teams arrive in time for 12:00 Judging</t>
  </si>
  <si>
    <t>Core Values</t>
  </si>
  <si>
    <t>Remaining Team Check-in between 12:00 and 12:15</t>
  </si>
  <si>
    <t>Robot</t>
  </si>
  <si>
    <t>Coach meeting at 12:30</t>
  </si>
  <si>
    <t>Arrive to matches and judging 10 minutes before scheduled times</t>
  </si>
  <si>
    <t>Round</t>
  </si>
  <si>
    <t>Slot</t>
  </si>
  <si>
    <t>Time</t>
  </si>
  <si>
    <t>Table</t>
  </si>
  <si>
    <t>Pit#</t>
  </si>
  <si>
    <t>NOTE:</t>
  </si>
  <si>
    <t>Formulas on this page</t>
  </si>
  <si>
    <t>automatically fill in values</t>
  </si>
  <si>
    <t>based on the Master Schedule</t>
  </si>
  <si>
    <t>sheet, keyed of the Match #</t>
  </si>
  <si>
    <t>Match #</t>
  </si>
  <si>
    <t>offset</t>
  </si>
  <si>
    <t>A</t>
  </si>
  <si>
    <t>B</t>
  </si>
  <si>
    <t>C</t>
  </si>
  <si>
    <t>Judging Morning</t>
  </si>
  <si>
    <t xml:space="preserve">Team </t>
  </si>
  <si>
    <t xml:space="preserve">Team  </t>
  </si>
  <si>
    <t>AM #1</t>
  </si>
  <si>
    <t>AM #2</t>
  </si>
  <si>
    <t>Judging Afternoon</t>
  </si>
  <si>
    <t>Team #</t>
  </si>
  <si>
    <t>Team Name (Enter Team Names Below)</t>
  </si>
  <si>
    <t>FLL #</t>
  </si>
  <si>
    <t>Notes:</t>
  </si>
  <si>
    <t>requires 2 pair of competition tables</t>
  </si>
  <si>
    <t>requires 1 track of judging</t>
  </si>
  <si>
    <t>in a total of 1 rooms (3 per track)</t>
  </si>
  <si>
    <t>provides a 5 minute time for practice and</t>
  </si>
  <si>
    <t>calibration on the competion tables prior</t>
  </si>
  <si>
    <t>to competition rounds</t>
  </si>
  <si>
    <t>enter team numbers and names in A &amp; B columns to left</t>
  </si>
  <si>
    <t>teams have at least 15 minutes between performance rounds</t>
  </si>
  <si>
    <t>Team Check In &amp; Coaches Meeting</t>
  </si>
  <si>
    <t>Opening Ceremonies</t>
  </si>
  <si>
    <t>Round A Start</t>
  </si>
  <si>
    <t>Robot Match Interval</t>
  </si>
  <si>
    <t>Judging Interval</t>
  </si>
  <si>
    <t>Judging categories</t>
  </si>
  <si>
    <t>Break 1 Length</t>
  </si>
  <si>
    <t>Round B Start</t>
  </si>
  <si>
    <t>Break 2 Length</t>
  </si>
  <si>
    <t>Round C Start</t>
  </si>
  <si>
    <t>Break / Cleanup</t>
  </si>
  <si>
    <t>Demonstrations</t>
  </si>
  <si>
    <t>Team Introductions and photos</t>
  </si>
  <si>
    <t>Cleanup</t>
  </si>
  <si>
    <t>Depart</t>
  </si>
  <si>
    <t>ROUND A</t>
  </si>
  <si>
    <t>ROUND B</t>
  </si>
  <si>
    <t>ROUND C</t>
  </si>
  <si>
    <t>PRACTICE</t>
  </si>
  <si>
    <t>Judgling Interval 1</t>
  </si>
  <si>
    <t>Judging Interval 2</t>
  </si>
  <si>
    <t>Judging Interval 3</t>
  </si>
  <si>
    <t>Judging Interval 4</t>
  </si>
  <si>
    <t>interval</t>
  </si>
  <si>
    <t>min</t>
  </si>
  <si>
    <t>Check-In #1-10</t>
  </si>
  <si>
    <t>The Cyborgs</t>
  </si>
  <si>
    <t>Mat Scientists</t>
  </si>
  <si>
    <t>Hazardous Waste</t>
  </si>
  <si>
    <t>Extreme Kennedy</t>
  </si>
  <si>
    <t>Pieceful Programmers</t>
  </si>
  <si>
    <t>Lightning Bots</t>
  </si>
  <si>
    <t>SAP0wer4</t>
  </si>
  <si>
    <t>Kung Food</t>
  </si>
  <si>
    <t>Fantastic Lego Legion</t>
  </si>
  <si>
    <t>Gears</t>
  </si>
  <si>
    <t>The Other Team Again</t>
  </si>
  <si>
    <t>Alien Calamari</t>
  </si>
  <si>
    <t>MINITW</t>
  </si>
  <si>
    <t>Each team has 5 minutes to practice (12:30-12:55)</t>
  </si>
  <si>
    <t>40 Loyola SAPlings</t>
  </si>
  <si>
    <t>T1</t>
  </si>
  <si>
    <t>T2</t>
  </si>
  <si>
    <t>Robotic Ravioli</t>
  </si>
  <si>
    <t>A5</t>
  </si>
  <si>
    <t>Room</t>
  </si>
  <si>
    <t>IMPORTANT: EDIT PIT ASSIGNMENTS OR TEAM NAMES ON INFO SHEET</t>
  </si>
  <si>
    <t>award prep.</t>
  </si>
  <si>
    <t>MORNING JUDGING</t>
  </si>
  <si>
    <t>rev 11/6/2011</t>
  </si>
  <si>
    <t>Judging Schedule</t>
  </si>
  <si>
    <t>Robot Competition Schedule</t>
  </si>
  <si>
    <t>Practice Schedule</t>
  </si>
  <si>
    <t>Teams</t>
  </si>
  <si>
    <t>Check</t>
  </si>
  <si>
    <t>In</t>
  </si>
  <si>
    <t>4:30</t>
  </si>
  <si>
    <t>5:00</t>
  </si>
  <si>
    <t>Participation</t>
  </si>
  <si>
    <t>5:30</t>
  </si>
  <si>
    <t>#1-#10</t>
  </si>
  <si>
    <t>Trophy</t>
  </si>
  <si>
    <t>Intervals</t>
  </si>
  <si>
    <t>Teams #11-13 arrive in time for 11:15 Judging</t>
  </si>
  <si>
    <t>Teams #14-16 arrive in time for 12:00 Judging</t>
  </si>
  <si>
    <t>Teams #1-10 check-in between 12:00 and 12:15</t>
  </si>
  <si>
    <t>Each team has an assigned 5 minutes to practice (12:30-12:55)</t>
  </si>
  <si>
    <t>and Photos</t>
  </si>
  <si>
    <t>Judging Rooms</t>
  </si>
  <si>
    <t>Adroits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</si>
</sst>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\ AM/PM;@"/>
  </numFmts>
  <fonts count="2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10"/>
      <name val="Arial"/>
      <family val="2"/>
    </font>
    <font>
      <b/>
      <sz val="9"/>
      <name val="Arial"/>
      <family val="2"/>
    </font>
    <font>
      <sz val="12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4" borderId="0" xfId="0" applyFill="1" applyAlignment="1">
      <alignment/>
    </xf>
    <xf numFmtId="0" fontId="2" fillId="2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0" fillId="24" borderId="10" xfId="0" applyFill="1" applyBorder="1" applyAlignment="1">
      <alignment horizontal="right"/>
    </xf>
    <xf numFmtId="0" fontId="2" fillId="25" borderId="13" xfId="0" applyFont="1" applyFill="1" applyBorder="1" applyAlignment="1">
      <alignment horizontal="left" vertical="center"/>
    </xf>
    <xf numFmtId="0" fontId="0" fillId="25" borderId="10" xfId="0" applyFill="1" applyBorder="1" applyAlignment="1">
      <alignment horizontal="right"/>
    </xf>
    <xf numFmtId="0" fontId="0" fillId="25" borderId="11" xfId="0" applyFill="1" applyBorder="1" applyAlignment="1">
      <alignment horizontal="right"/>
    </xf>
    <xf numFmtId="0" fontId="0" fillId="24" borderId="10" xfId="0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1" xfId="0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8" fontId="2" fillId="0" borderId="16" xfId="0" applyNumberFormat="1" applyFont="1" applyFill="1" applyBorder="1" applyAlignment="1">
      <alignment horizontal="center" textRotation="90"/>
    </xf>
    <xf numFmtId="18" fontId="2" fillId="0" borderId="14" xfId="0" applyNumberFormat="1" applyFont="1" applyFill="1" applyBorder="1" applyAlignment="1">
      <alignment horizontal="center" textRotation="90"/>
    </xf>
    <xf numFmtId="18" fontId="2" fillId="24" borderId="13" xfId="0" applyNumberFormat="1" applyFont="1" applyFill="1" applyBorder="1" applyAlignment="1">
      <alignment horizontal="center" textRotation="90"/>
    </xf>
    <xf numFmtId="18" fontId="2" fillId="25" borderId="14" xfId="0" applyNumberFormat="1" applyFont="1" applyFill="1" applyBorder="1" applyAlignment="1">
      <alignment horizontal="center" textRotation="90"/>
    </xf>
    <xf numFmtId="18" fontId="2" fillId="24" borderId="11" xfId="0" applyNumberFormat="1" applyFont="1" applyFill="1" applyBorder="1" applyAlignment="1">
      <alignment horizontal="center" textRotation="90"/>
    </xf>
    <xf numFmtId="18" fontId="2" fillId="0" borderId="11" xfId="0" applyNumberFormat="1" applyFont="1" applyFill="1" applyBorder="1" applyAlignment="1">
      <alignment horizontal="center" textRotation="90"/>
    </xf>
    <xf numFmtId="18" fontId="2" fillId="0" borderId="13" xfId="0" applyNumberFormat="1" applyFont="1" applyFill="1" applyBorder="1" applyAlignment="1">
      <alignment horizontal="center" textRotation="90"/>
    </xf>
    <xf numFmtId="18" fontId="2" fillId="25" borderId="11" xfId="0" applyNumberFormat="1" applyFont="1" applyFill="1" applyBorder="1" applyAlignment="1">
      <alignment horizontal="center" textRotation="90"/>
    </xf>
    <xf numFmtId="0" fontId="2" fillId="0" borderId="1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0" fillId="26" borderId="0" xfId="0" applyFill="1" applyAlignment="1">
      <alignment/>
    </xf>
    <xf numFmtId="0" fontId="0" fillId="26" borderId="17" xfId="0" applyFill="1" applyBorder="1" applyAlignment="1">
      <alignment/>
    </xf>
    <xf numFmtId="0" fontId="0" fillId="26" borderId="18" xfId="0" applyFill="1" applyBorder="1" applyAlignment="1">
      <alignment/>
    </xf>
    <xf numFmtId="0" fontId="2" fillId="24" borderId="19" xfId="0" applyFont="1" applyFill="1" applyBorder="1" applyAlignment="1">
      <alignment horizontal="left"/>
    </xf>
    <xf numFmtId="0" fontId="2" fillId="25" borderId="2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/>
    </xf>
    <xf numFmtId="0" fontId="2" fillId="25" borderId="18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left"/>
    </xf>
    <xf numFmtId="0" fontId="2" fillId="27" borderId="13" xfId="0" applyFont="1" applyFill="1" applyBorder="1" applyAlignment="1">
      <alignment horizontal="left"/>
    </xf>
    <xf numFmtId="0" fontId="3" fillId="27" borderId="10" xfId="0" applyFont="1" applyFill="1" applyBorder="1" applyAlignment="1">
      <alignment horizontal="left"/>
    </xf>
    <xf numFmtId="0" fontId="2" fillId="27" borderId="11" xfId="0" applyFont="1" applyFill="1" applyBorder="1" applyAlignment="1">
      <alignment horizontal="center"/>
    </xf>
    <xf numFmtId="0" fontId="2" fillId="28" borderId="21" xfId="0" applyFont="1" applyFill="1" applyBorder="1" applyAlignment="1">
      <alignment/>
    </xf>
    <xf numFmtId="0" fontId="3" fillId="28" borderId="10" xfId="0" applyFont="1" applyFill="1" applyBorder="1" applyAlignment="1">
      <alignment horizontal="left"/>
    </xf>
    <xf numFmtId="0" fontId="2" fillId="28" borderId="11" xfId="0" applyFont="1" applyFill="1" applyBorder="1" applyAlignment="1">
      <alignment horizontal="center"/>
    </xf>
    <xf numFmtId="0" fontId="2" fillId="29" borderId="13" xfId="0" applyFont="1" applyFill="1" applyBorder="1" applyAlignment="1">
      <alignment horizontal="left"/>
    </xf>
    <xf numFmtId="0" fontId="3" fillId="29" borderId="10" xfId="0" applyFont="1" applyFill="1" applyBorder="1" applyAlignment="1">
      <alignment horizontal="left"/>
    </xf>
    <xf numFmtId="0" fontId="2" fillId="29" borderId="11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left"/>
    </xf>
    <xf numFmtId="0" fontId="0" fillId="24" borderId="2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5" xfId="0" applyFill="1" applyBorder="1" applyAlignment="1">
      <alignment/>
    </xf>
    <xf numFmtId="0" fontId="0" fillId="24" borderId="18" xfId="0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19" xfId="0" applyFill="1" applyBorder="1" applyAlignment="1">
      <alignment/>
    </xf>
    <xf numFmtId="0" fontId="2" fillId="25" borderId="19" xfId="0" applyFont="1" applyFill="1" applyBorder="1" applyAlignment="1">
      <alignment horizontal="left"/>
    </xf>
    <xf numFmtId="0" fontId="3" fillId="27" borderId="12" xfId="0" applyFont="1" applyFill="1" applyBorder="1" applyAlignment="1">
      <alignment horizontal="left"/>
    </xf>
    <xf numFmtId="0" fontId="3" fillId="28" borderId="12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0" fontId="0" fillId="26" borderId="2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2" fillId="25" borderId="20" xfId="0" applyFont="1" applyFill="1" applyBorder="1" applyAlignment="1">
      <alignment/>
    </xf>
    <xf numFmtId="0" fontId="2" fillId="28" borderId="13" xfId="0" applyFont="1" applyFill="1" applyBorder="1" applyAlignment="1">
      <alignment/>
    </xf>
    <xf numFmtId="0" fontId="2" fillId="24" borderId="20" xfId="0" applyFont="1" applyFill="1" applyBorder="1" applyAlignment="1">
      <alignment horizontal="left"/>
    </xf>
    <xf numFmtId="0" fontId="2" fillId="26" borderId="20" xfId="0" applyFont="1" applyFill="1" applyBorder="1" applyAlignment="1">
      <alignment horizontal="left"/>
    </xf>
    <xf numFmtId="0" fontId="2" fillId="26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/>
    </xf>
    <xf numFmtId="0" fontId="3" fillId="29" borderId="12" xfId="0" applyFont="1" applyFill="1" applyBorder="1" applyAlignment="1">
      <alignment horizontal="left"/>
    </xf>
    <xf numFmtId="0" fontId="0" fillId="25" borderId="21" xfId="0" applyFill="1" applyBorder="1" applyAlignment="1">
      <alignment/>
    </xf>
    <xf numFmtId="0" fontId="0" fillId="25" borderId="12" xfId="0" applyFill="1" applyBorder="1" applyAlignment="1">
      <alignment/>
    </xf>
    <xf numFmtId="0" fontId="0" fillId="0" borderId="14" xfId="0" applyBorder="1" applyAlignment="1">
      <alignment horizontal="right" vertical="center"/>
    </xf>
    <xf numFmtId="18" fontId="2" fillId="27" borderId="13" xfId="0" applyNumberFormat="1" applyFont="1" applyFill="1" applyBorder="1" applyAlignment="1">
      <alignment horizontal="center" textRotation="90"/>
    </xf>
    <xf numFmtId="0" fontId="0" fillId="27" borderId="10" xfId="0" applyFill="1" applyBorder="1" applyAlignment="1">
      <alignment/>
    </xf>
    <xf numFmtId="0" fontId="0" fillId="27" borderId="11" xfId="0" applyFill="1" applyBorder="1" applyAlignment="1">
      <alignment/>
    </xf>
    <xf numFmtId="18" fontId="2" fillId="28" borderId="13" xfId="0" applyNumberFormat="1" applyFont="1" applyFill="1" applyBorder="1" applyAlignment="1">
      <alignment horizontal="center" textRotation="90"/>
    </xf>
    <xf numFmtId="0" fontId="0" fillId="28" borderId="10" xfId="0" applyFill="1" applyBorder="1" applyAlignment="1">
      <alignment/>
    </xf>
    <xf numFmtId="0" fontId="0" fillId="28" borderId="11" xfId="0" applyFill="1" applyBorder="1" applyAlignment="1">
      <alignment/>
    </xf>
    <xf numFmtId="18" fontId="2" fillId="29" borderId="13" xfId="0" applyNumberFormat="1" applyFont="1" applyFill="1" applyBorder="1" applyAlignment="1">
      <alignment horizontal="center" textRotation="90"/>
    </xf>
    <xf numFmtId="0" fontId="0" fillId="29" borderId="10" xfId="0" applyFill="1" applyBorder="1" applyAlignment="1">
      <alignment/>
    </xf>
    <xf numFmtId="0" fontId="0" fillId="29" borderId="11" xfId="0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22" xfId="0" applyFill="1" applyBorder="1" applyAlignment="1">
      <alignment/>
    </xf>
    <xf numFmtId="0" fontId="0" fillId="24" borderId="22" xfId="0" applyFill="1" applyBorder="1" applyAlignment="1">
      <alignment/>
    </xf>
    <xf numFmtId="0" fontId="0" fillId="25" borderId="22" xfId="0" applyFill="1" applyBorder="1" applyAlignment="1">
      <alignment/>
    </xf>
    <xf numFmtId="0" fontId="2" fillId="26" borderId="13" xfId="0" applyFont="1" applyFill="1" applyBorder="1" applyAlignment="1">
      <alignment vertical="center"/>
    </xf>
    <xf numFmtId="0" fontId="0" fillId="26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0" fillId="0" borderId="0" xfId="0" applyAlignment="1">
      <alignment/>
    </xf>
    <xf numFmtId="0" fontId="2" fillId="30" borderId="14" xfId="0" applyFont="1" applyFill="1" applyBorder="1" applyAlignment="1">
      <alignment/>
    </xf>
    <xf numFmtId="0" fontId="2" fillId="25" borderId="16" xfId="0" applyFont="1" applyFill="1" applyBorder="1" applyAlignment="1">
      <alignment/>
    </xf>
    <xf numFmtId="0" fontId="2" fillId="28" borderId="13" xfId="0" applyFont="1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24" borderId="11" xfId="0" applyFill="1" applyBorder="1" applyAlignment="1">
      <alignment horizontal="center"/>
    </xf>
    <xf numFmtId="0" fontId="0" fillId="24" borderId="0" xfId="0" applyNumberFormat="1" applyFill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8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164" fontId="0" fillId="0" borderId="28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Fill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0" xfId="0" applyFill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31" xfId="0" applyFill="1" applyBorder="1" applyAlignment="1">
      <alignment horizontal="left"/>
    </xf>
    <xf numFmtId="0" fontId="6" fillId="31" borderId="32" xfId="67" applyFont="1" applyFill="1" applyBorder="1">
      <alignment/>
      <protection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8" fontId="0" fillId="0" borderId="0" xfId="0" applyNumberFormat="1" applyAlignment="1">
      <alignment/>
    </xf>
    <xf numFmtId="0" fontId="0" fillId="20" borderId="0" xfId="0" applyFill="1" applyAlignment="1">
      <alignment/>
    </xf>
    <xf numFmtId="0" fontId="0" fillId="20" borderId="33" xfId="0" applyFill="1" applyBorder="1" applyAlignment="1">
      <alignment/>
    </xf>
    <xf numFmtId="0" fontId="2" fillId="27" borderId="21" xfId="0" applyFont="1" applyFill="1" applyBorder="1" applyAlignment="1">
      <alignment horizontal="left"/>
    </xf>
    <xf numFmtId="0" fontId="2" fillId="28" borderId="34" xfId="0" applyFont="1" applyFill="1" applyBorder="1" applyAlignment="1">
      <alignment/>
    </xf>
    <xf numFmtId="0" fontId="0" fillId="24" borderId="35" xfId="0" applyFill="1" applyBorder="1" applyAlignment="1">
      <alignment/>
    </xf>
    <xf numFmtId="0" fontId="0" fillId="20" borderId="35" xfId="0" applyFill="1" applyBorder="1" applyAlignment="1">
      <alignment/>
    </xf>
    <xf numFmtId="0" fontId="2" fillId="29" borderId="36" xfId="0" applyFont="1" applyFill="1" applyBorder="1" applyAlignment="1">
      <alignment horizontal="center"/>
    </xf>
    <xf numFmtId="0" fontId="2" fillId="28" borderId="36" xfId="0" applyFont="1" applyFill="1" applyBorder="1" applyAlignment="1">
      <alignment horizontal="center"/>
    </xf>
    <xf numFmtId="0" fontId="2" fillId="27" borderId="36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24" borderId="34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4" borderId="10" xfId="0" applyFill="1" applyBorder="1" applyAlignment="1">
      <alignment/>
    </xf>
    <xf numFmtId="0" fontId="2" fillId="29" borderId="22" xfId="0" applyFont="1" applyFill="1" applyBorder="1" applyAlignment="1">
      <alignment horizontal="center"/>
    </xf>
    <xf numFmtId="0" fontId="2" fillId="27" borderId="22" xfId="0" applyFont="1" applyFill="1" applyBorder="1" applyAlignment="1">
      <alignment horizontal="center"/>
    </xf>
    <xf numFmtId="0" fontId="3" fillId="27" borderId="37" xfId="0" applyFont="1" applyFill="1" applyBorder="1" applyAlignment="1">
      <alignment horizontal="left"/>
    </xf>
    <xf numFmtId="0" fontId="2" fillId="27" borderId="38" xfId="0" applyFont="1" applyFill="1" applyBorder="1" applyAlignment="1">
      <alignment horizontal="center"/>
    </xf>
    <xf numFmtId="0" fontId="3" fillId="28" borderId="37" xfId="0" applyFont="1" applyFill="1" applyBorder="1" applyAlignment="1">
      <alignment horizontal="left"/>
    </xf>
    <xf numFmtId="18" fontId="2" fillId="34" borderId="34" xfId="0" applyNumberFormat="1" applyFont="1" applyFill="1" applyBorder="1" applyAlignment="1">
      <alignment horizontal="center" textRotation="90"/>
    </xf>
    <xf numFmtId="0" fontId="2" fillId="27" borderId="20" xfId="0" applyFont="1" applyFill="1" applyBorder="1" applyAlignment="1">
      <alignment horizontal="left"/>
    </xf>
    <xf numFmtId="0" fontId="2" fillId="29" borderId="34" xfId="0" applyFont="1" applyFill="1" applyBorder="1" applyAlignment="1">
      <alignment horizontal="left"/>
    </xf>
    <xf numFmtId="0" fontId="0" fillId="26" borderId="37" xfId="0" applyFill="1" applyBorder="1" applyAlignment="1">
      <alignment/>
    </xf>
    <xf numFmtId="0" fontId="2" fillId="20" borderId="0" xfId="0" applyFont="1" applyFill="1" applyBorder="1" applyAlignment="1">
      <alignment/>
    </xf>
    <xf numFmtId="0" fontId="0" fillId="20" borderId="0" xfId="0" applyFill="1" applyBorder="1" applyAlignment="1">
      <alignment horizontal="center"/>
    </xf>
    <xf numFmtId="18" fontId="2" fillId="0" borderId="39" xfId="0" applyNumberFormat="1" applyFont="1" applyFill="1" applyBorder="1" applyAlignment="1">
      <alignment horizontal="center" textRotation="90"/>
    </xf>
    <xf numFmtId="18" fontId="2" fillId="0" borderId="10" xfId="0" applyNumberFormat="1" applyFont="1" applyFill="1" applyBorder="1" applyAlignment="1">
      <alignment horizontal="center" textRotation="90"/>
    </xf>
    <xf numFmtId="18" fontId="2" fillId="35" borderId="11" xfId="0" applyNumberFormat="1" applyFont="1" applyFill="1" applyBorder="1" applyAlignment="1">
      <alignment horizontal="center" textRotation="90"/>
    </xf>
    <xf numFmtId="18" fontId="2" fillId="35" borderId="14" xfId="0" applyNumberFormat="1" applyFont="1" applyFill="1" applyBorder="1" applyAlignment="1">
      <alignment horizontal="center" textRotation="90"/>
    </xf>
    <xf numFmtId="18" fontId="2" fillId="22" borderId="11" xfId="0" applyNumberFormat="1" applyFont="1" applyFill="1" applyBorder="1" applyAlignment="1">
      <alignment horizontal="center" textRotation="90"/>
    </xf>
    <xf numFmtId="18" fontId="2" fillId="36" borderId="14" xfId="0" applyNumberFormat="1" applyFont="1" applyFill="1" applyBorder="1" applyAlignment="1">
      <alignment horizontal="center" textRotation="90"/>
    </xf>
    <xf numFmtId="0" fontId="2" fillId="0" borderId="17" xfId="0" applyFont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24" borderId="40" xfId="0" applyFont="1" applyFill="1" applyBorder="1" applyAlignment="1">
      <alignment vertical="center"/>
    </xf>
    <xf numFmtId="0" fontId="0" fillId="24" borderId="12" xfId="0" applyFill="1" applyBorder="1" applyAlignment="1">
      <alignment/>
    </xf>
    <xf numFmtId="0" fontId="2" fillId="0" borderId="41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37" xfId="0" applyBorder="1" applyAlignment="1">
      <alignment/>
    </xf>
    <xf numFmtId="0" fontId="2" fillId="0" borderId="42" xfId="0" applyFont="1" applyFill="1" applyBorder="1" applyAlignment="1">
      <alignment/>
    </xf>
    <xf numFmtId="0" fontId="2" fillId="24" borderId="43" xfId="0" applyFont="1" applyFill="1" applyBorder="1" applyAlignment="1">
      <alignment/>
    </xf>
    <xf numFmtId="0" fontId="2" fillId="24" borderId="44" xfId="0" applyFont="1" applyFill="1" applyBorder="1" applyAlignment="1">
      <alignment/>
    </xf>
    <xf numFmtId="0" fontId="0" fillId="0" borderId="42" xfId="0" applyBorder="1" applyAlignment="1">
      <alignment/>
    </xf>
    <xf numFmtId="0" fontId="2" fillId="26" borderId="16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7" borderId="41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37" xfId="0" applyFont="1" applyFill="1" applyBorder="1" applyAlignment="1">
      <alignment horizontal="center"/>
    </xf>
    <xf numFmtId="0" fontId="0" fillId="37" borderId="37" xfId="0" applyFill="1" applyBorder="1" applyAlignment="1">
      <alignment/>
    </xf>
    <xf numFmtId="0" fontId="0" fillId="37" borderId="42" xfId="0" applyFont="1" applyFill="1" applyBorder="1" applyAlignment="1">
      <alignment horizontal="center"/>
    </xf>
    <xf numFmtId="0" fontId="0" fillId="37" borderId="37" xfId="0" applyFill="1" applyBorder="1" applyAlignment="1">
      <alignment horizontal="center"/>
    </xf>
    <xf numFmtId="0" fontId="0" fillId="37" borderId="41" xfId="0" applyFill="1" applyBorder="1" applyAlignment="1">
      <alignment/>
    </xf>
    <xf numFmtId="0" fontId="0" fillId="37" borderId="42" xfId="0" applyFill="1" applyBorder="1" applyAlignment="1">
      <alignment/>
    </xf>
    <xf numFmtId="0" fontId="2" fillId="26" borderId="12" xfId="0" applyFont="1" applyFill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2" fillId="37" borderId="41" xfId="0" applyFont="1" applyFill="1" applyBorder="1" applyAlignment="1">
      <alignment vertical="center"/>
    </xf>
    <xf numFmtId="0" fontId="2" fillId="37" borderId="37" xfId="0" applyFont="1" applyFill="1" applyBorder="1" applyAlignment="1">
      <alignment vertical="center"/>
    </xf>
    <xf numFmtId="0" fontId="2" fillId="37" borderId="42" xfId="0" applyFont="1" applyFill="1" applyBorder="1" applyAlignment="1">
      <alignment vertical="center"/>
    </xf>
    <xf numFmtId="0" fontId="2" fillId="28" borderId="10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/>
    </xf>
    <xf numFmtId="0" fontId="2" fillId="29" borderId="10" xfId="0" applyFont="1" applyFill="1" applyBorder="1" applyAlignment="1">
      <alignment horizontal="center"/>
    </xf>
    <xf numFmtId="18" fontId="2" fillId="0" borderId="23" xfId="0" applyNumberFormat="1" applyFont="1" applyFill="1" applyBorder="1" applyAlignment="1">
      <alignment horizontal="center" textRotation="90"/>
    </xf>
    <xf numFmtId="18" fontId="2" fillId="29" borderId="21" xfId="0" applyNumberFormat="1" applyFont="1" applyFill="1" applyBorder="1" applyAlignment="1">
      <alignment horizontal="center" textRotation="90"/>
    </xf>
    <xf numFmtId="0" fontId="0" fillId="29" borderId="12" xfId="0" applyFill="1" applyBorder="1" applyAlignment="1">
      <alignment/>
    </xf>
    <xf numFmtId="0" fontId="0" fillId="29" borderId="22" xfId="0" applyFill="1" applyBorder="1" applyAlignment="1">
      <alignment/>
    </xf>
    <xf numFmtId="0" fontId="0" fillId="24" borderId="45" xfId="0" applyFill="1" applyBorder="1" applyAlignment="1">
      <alignment/>
    </xf>
    <xf numFmtId="0" fontId="0" fillId="24" borderId="46" xfId="0" applyFill="1" applyBorder="1" applyAlignment="1">
      <alignment/>
    </xf>
    <xf numFmtId="0" fontId="0" fillId="24" borderId="47" xfId="0" applyFill="1" applyBorder="1" applyAlignment="1">
      <alignment/>
    </xf>
    <xf numFmtId="0" fontId="0" fillId="24" borderId="33" xfId="0" applyFill="1" applyBorder="1" applyAlignment="1">
      <alignment/>
    </xf>
    <xf numFmtId="0" fontId="2" fillId="29" borderId="48" xfId="0" applyFont="1" applyFill="1" applyBorder="1" applyAlignment="1">
      <alignment horizontal="left"/>
    </xf>
    <xf numFmtId="0" fontId="2" fillId="28" borderId="43" xfId="0" applyFont="1" applyFill="1" applyBorder="1" applyAlignment="1">
      <alignment/>
    </xf>
    <xf numFmtId="0" fontId="2" fillId="27" borderId="48" xfId="0" applyFont="1" applyFill="1" applyBorder="1" applyAlignment="1">
      <alignment horizontal="left"/>
    </xf>
    <xf numFmtId="0" fontId="0" fillId="20" borderId="49" xfId="0" applyFill="1" applyBorder="1" applyAlignment="1">
      <alignment/>
    </xf>
    <xf numFmtId="0" fontId="0" fillId="24" borderId="40" xfId="0" applyFill="1" applyBorder="1" applyAlignment="1">
      <alignment/>
    </xf>
    <xf numFmtId="0" fontId="0" fillId="24" borderId="50" xfId="0" applyFill="1" applyBorder="1" applyAlignment="1">
      <alignment/>
    </xf>
    <xf numFmtId="0" fontId="2" fillId="27" borderId="15" xfId="0" applyFont="1" applyFill="1" applyBorder="1" applyAlignment="1">
      <alignment horizontal="left"/>
    </xf>
    <xf numFmtId="0" fontId="3" fillId="27" borderId="0" xfId="0" applyFont="1" applyFill="1" applyBorder="1" applyAlignment="1">
      <alignment horizontal="left"/>
    </xf>
    <xf numFmtId="0" fontId="0" fillId="24" borderId="49" xfId="0" applyFill="1" applyBorder="1" applyAlignment="1">
      <alignment/>
    </xf>
    <xf numFmtId="0" fontId="0" fillId="38" borderId="20" xfId="0" applyFill="1" applyBorder="1" applyAlignment="1">
      <alignment/>
    </xf>
    <xf numFmtId="0" fontId="0" fillId="38" borderId="0" xfId="0" applyFill="1" applyBorder="1" applyAlignment="1">
      <alignment/>
    </xf>
    <xf numFmtId="0" fontId="0" fillId="37" borderId="0" xfId="0" applyFill="1" applyAlignment="1">
      <alignment/>
    </xf>
    <xf numFmtId="0" fontId="0" fillId="37" borderId="33" xfId="0" applyFill="1" applyBorder="1" applyAlignment="1">
      <alignment/>
    </xf>
    <xf numFmtId="0" fontId="0" fillId="38" borderId="19" xfId="0" applyFill="1" applyBorder="1" applyAlignment="1">
      <alignment/>
    </xf>
    <xf numFmtId="0" fontId="0" fillId="38" borderId="0" xfId="0" applyFill="1" applyAlignment="1">
      <alignment/>
    </xf>
    <xf numFmtId="0" fontId="2" fillId="38" borderId="0" xfId="0" applyFont="1" applyFill="1" applyBorder="1" applyAlignment="1">
      <alignment horizontal="left"/>
    </xf>
    <xf numFmtId="0" fontId="0" fillId="37" borderId="43" xfId="0" applyFill="1" applyBorder="1" applyAlignment="1">
      <alignment/>
    </xf>
    <xf numFmtId="0" fontId="0" fillId="37" borderId="51" xfId="0" applyFill="1" applyBorder="1" applyAlignment="1">
      <alignment/>
    </xf>
    <xf numFmtId="0" fontId="2" fillId="38" borderId="17" xfId="0" applyFont="1" applyFill="1" applyBorder="1" applyAlignment="1">
      <alignment horizontal="left"/>
    </xf>
    <xf numFmtId="0" fontId="2" fillId="38" borderId="18" xfId="0" applyFont="1" applyFill="1" applyBorder="1" applyAlignment="1">
      <alignment horizontal="left"/>
    </xf>
    <xf numFmtId="164" fontId="0" fillId="0" borderId="5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164" fontId="0" fillId="0" borderId="54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5" xfId="0" applyFill="1" applyBorder="1" applyAlignment="1">
      <alignment horizontal="left"/>
    </xf>
    <xf numFmtId="0" fontId="0" fillId="0" borderId="57" xfId="0" applyFill="1" applyBorder="1" applyAlignment="1">
      <alignment horizontal="left"/>
    </xf>
    <xf numFmtId="164" fontId="0" fillId="0" borderId="58" xfId="0" applyNumberFormat="1" applyBorder="1" applyAlignment="1">
      <alignment horizontal="center"/>
    </xf>
    <xf numFmtId="0" fontId="0" fillId="0" borderId="59" xfId="0" applyFill="1" applyBorder="1" applyAlignment="1">
      <alignment horizontal="left"/>
    </xf>
    <xf numFmtId="164" fontId="0" fillId="0" borderId="60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1" xfId="0" applyFill="1" applyBorder="1" applyAlignment="1">
      <alignment horizontal="left"/>
    </xf>
    <xf numFmtId="0" fontId="0" fillId="0" borderId="63" xfId="0" applyFill="1" applyBorder="1" applyAlignment="1">
      <alignment horizontal="left"/>
    </xf>
    <xf numFmtId="0" fontId="0" fillId="20" borderId="31" xfId="0" applyFill="1" applyBorder="1" applyAlignment="1">
      <alignment horizontal="center"/>
    </xf>
    <xf numFmtId="0" fontId="0" fillId="20" borderId="31" xfId="0" applyFill="1" applyBorder="1" applyAlignment="1">
      <alignment horizontal="left"/>
    </xf>
    <xf numFmtId="18" fontId="0" fillId="0" borderId="54" xfId="0" applyNumberFormat="1" applyBorder="1" applyAlignment="1">
      <alignment horizontal="center"/>
    </xf>
    <xf numFmtId="164" fontId="0" fillId="0" borderId="64" xfId="0" applyNumberFormat="1" applyBorder="1" applyAlignment="1">
      <alignment horizontal="center"/>
    </xf>
    <xf numFmtId="0" fontId="0" fillId="0" borderId="65" xfId="0" applyFill="1" applyBorder="1" applyAlignment="1">
      <alignment horizontal="left"/>
    </xf>
    <xf numFmtId="164" fontId="0" fillId="24" borderId="66" xfId="0" applyNumberFormat="1" applyFill="1" applyBorder="1" applyAlignment="1">
      <alignment horizontal="center"/>
    </xf>
    <xf numFmtId="0" fontId="0" fillId="24" borderId="67" xfId="0" applyFill="1" applyBorder="1" applyAlignment="1">
      <alignment horizontal="left"/>
    </xf>
    <xf numFmtId="164" fontId="0" fillId="20" borderId="66" xfId="0" applyNumberFormat="1" applyFill="1" applyBorder="1" applyAlignment="1">
      <alignment horizontal="center"/>
    </xf>
    <xf numFmtId="0" fontId="0" fillId="20" borderId="67" xfId="0" applyFill="1" applyBorder="1" applyAlignment="1">
      <alignment horizontal="left"/>
    </xf>
    <xf numFmtId="0" fontId="0" fillId="0" borderId="13" xfId="0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23" xfId="0" applyFont="1" applyBorder="1" applyAlignment="1">
      <alignment horizontal="right"/>
    </xf>
    <xf numFmtId="0" fontId="7" fillId="0" borderId="23" xfId="0" applyNumberFormat="1" applyFont="1" applyBorder="1" applyAlignment="1">
      <alignment horizontal="center"/>
    </xf>
    <xf numFmtId="0" fontId="2" fillId="20" borderId="13" xfId="0" applyFont="1" applyFill="1" applyBorder="1" applyAlignment="1">
      <alignment horizontal="center" vertical="center" textRotation="90"/>
    </xf>
    <xf numFmtId="0" fontId="2" fillId="20" borderId="10" xfId="0" applyFont="1" applyFill="1" applyBorder="1" applyAlignment="1">
      <alignment horizontal="center" vertical="center" textRotation="90"/>
    </xf>
    <xf numFmtId="0" fontId="2" fillId="20" borderId="36" xfId="0" applyFont="1" applyFill="1" applyBorder="1" applyAlignment="1">
      <alignment horizontal="center" vertical="center" textRotation="90"/>
    </xf>
    <xf numFmtId="0" fontId="2" fillId="20" borderId="50" xfId="0" applyFont="1" applyFill="1" applyBorder="1" applyAlignment="1">
      <alignment vertical="center"/>
    </xf>
    <xf numFmtId="0" fontId="2" fillId="37" borderId="68" xfId="0" applyFont="1" applyFill="1" applyBorder="1" applyAlignment="1">
      <alignment vertical="center"/>
    </xf>
    <xf numFmtId="0" fontId="6" fillId="23" borderId="32" xfId="67" applyFont="1" applyFill="1" applyBorder="1">
      <alignment/>
      <protection/>
    </xf>
    <xf numFmtId="0" fontId="2" fillId="0" borderId="20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2" fillId="24" borderId="23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18" fontId="0" fillId="0" borderId="55" xfId="0" applyNumberFormat="1" applyFont="1" applyFill="1" applyBorder="1" applyAlignment="1">
      <alignment horizontal="center"/>
    </xf>
    <xf numFmtId="0" fontId="0" fillId="0" borderId="55" xfId="0" applyNumberFormat="1" applyFont="1" applyFill="1" applyBorder="1" applyAlignment="1">
      <alignment horizontal="center"/>
    </xf>
    <xf numFmtId="0" fontId="0" fillId="0" borderId="55" xfId="0" applyFill="1" applyBorder="1" applyAlignment="1">
      <alignment/>
    </xf>
    <xf numFmtId="0" fontId="2" fillId="0" borderId="55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18" fontId="0" fillId="0" borderId="61" xfId="0" applyNumberFormat="1" applyFont="1" applyFill="1" applyBorder="1" applyAlignment="1">
      <alignment horizontal="center"/>
    </xf>
    <xf numFmtId="164" fontId="0" fillId="0" borderId="61" xfId="0" applyNumberFormat="1" applyFont="1" applyFill="1" applyBorder="1" applyAlignment="1">
      <alignment horizontal="center"/>
    </xf>
    <xf numFmtId="0" fontId="0" fillId="0" borderId="61" xfId="0" applyNumberFormat="1" applyFont="1" applyFill="1" applyBorder="1" applyAlignment="1">
      <alignment horizontal="center"/>
    </xf>
    <xf numFmtId="0" fontId="0" fillId="0" borderId="61" xfId="0" applyFill="1" applyBorder="1" applyAlignment="1">
      <alignment/>
    </xf>
    <xf numFmtId="0" fontId="2" fillId="0" borderId="61" xfId="0" applyFon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164" fontId="0" fillId="0" borderId="55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28" borderId="69" xfId="0" applyFont="1" applyFill="1" applyBorder="1" applyAlignment="1">
      <alignment horizontal="center"/>
    </xf>
    <xf numFmtId="0" fontId="2" fillId="29" borderId="21" xfId="0" applyFont="1" applyFill="1" applyBorder="1" applyAlignment="1">
      <alignment horizontal="left"/>
    </xf>
    <xf numFmtId="0" fontId="2" fillId="29" borderId="44" xfId="0" applyFont="1" applyFill="1" applyBorder="1" applyAlignment="1">
      <alignment horizontal="center"/>
    </xf>
    <xf numFmtId="0" fontId="2" fillId="29" borderId="18" xfId="0" applyFont="1" applyFill="1" applyBorder="1" applyAlignment="1">
      <alignment horizontal="center"/>
    </xf>
    <xf numFmtId="0" fontId="2" fillId="27" borderId="70" xfId="0" applyFont="1" applyFill="1" applyBorder="1" applyAlignment="1">
      <alignment horizontal="center"/>
    </xf>
    <xf numFmtId="0" fontId="0" fillId="34" borderId="22" xfId="0" applyFill="1" applyBorder="1" applyAlignment="1">
      <alignment/>
    </xf>
    <xf numFmtId="18" fontId="2" fillId="39" borderId="21" xfId="0" applyNumberFormat="1" applyFont="1" applyFill="1" applyBorder="1" applyAlignment="1">
      <alignment horizontal="center" textRotation="90"/>
    </xf>
    <xf numFmtId="0" fontId="0" fillId="39" borderId="12" xfId="0" applyFill="1" applyBorder="1" applyAlignment="1">
      <alignment/>
    </xf>
    <xf numFmtId="0" fontId="0" fillId="39" borderId="22" xfId="0" applyFill="1" applyBorder="1" applyAlignment="1">
      <alignment/>
    </xf>
    <xf numFmtId="0" fontId="2" fillId="0" borderId="21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2" fillId="25" borderId="21" xfId="0" applyFont="1" applyFill="1" applyBorder="1" applyAlignment="1">
      <alignment vertical="center"/>
    </xf>
    <xf numFmtId="0" fontId="0" fillId="37" borderId="41" xfId="0" applyFont="1" applyFill="1" applyBorder="1" applyAlignment="1">
      <alignment/>
    </xf>
    <xf numFmtId="0" fontId="2" fillId="38" borderId="38" xfId="0" applyFont="1" applyFill="1" applyBorder="1" applyAlignment="1">
      <alignment/>
    </xf>
    <xf numFmtId="0" fontId="0" fillId="37" borderId="42" xfId="0" applyFill="1" applyBorder="1" applyAlignment="1">
      <alignment/>
    </xf>
    <xf numFmtId="0" fontId="3" fillId="26" borderId="14" xfId="0" applyFont="1" applyFill="1" applyBorder="1" applyAlignment="1">
      <alignment textRotation="90"/>
    </xf>
    <xf numFmtId="0" fontId="0" fillId="20" borderId="50" xfId="0" applyFill="1" applyBorder="1" applyAlignment="1">
      <alignment/>
    </xf>
    <xf numFmtId="18" fontId="2" fillId="0" borderId="31" xfId="0" applyNumberFormat="1" applyFont="1" applyFill="1" applyBorder="1" applyAlignment="1">
      <alignment horizontal="center" textRotation="90"/>
    </xf>
    <xf numFmtId="18" fontId="2" fillId="0" borderId="15" xfId="0" applyNumberFormat="1" applyFont="1" applyFill="1" applyBorder="1" applyAlignment="1">
      <alignment horizontal="center" textRotation="90"/>
    </xf>
    <xf numFmtId="0" fontId="0" fillId="20" borderId="45" xfId="0" applyFill="1" applyBorder="1" applyAlignment="1">
      <alignment/>
    </xf>
    <xf numFmtId="0" fontId="8" fillId="0" borderId="0" xfId="0" applyFont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right" vertical="center"/>
    </xf>
    <xf numFmtId="0" fontId="2" fillId="0" borderId="71" xfId="0" applyFont="1" applyBorder="1" applyAlignment="1">
      <alignment/>
    </xf>
    <xf numFmtId="0" fontId="25" fillId="0" borderId="0" xfId="0" applyFont="1" applyFill="1" applyAlignment="1">
      <alignment/>
    </xf>
    <xf numFmtId="0" fontId="0" fillId="0" borderId="13" xfId="0" applyFont="1" applyBorder="1" applyAlignment="1">
      <alignment/>
    </xf>
    <xf numFmtId="164" fontId="0" fillId="0" borderId="72" xfId="0" applyNumberFormat="1" applyBorder="1" applyAlignment="1">
      <alignment horizontal="center"/>
    </xf>
    <xf numFmtId="0" fontId="0" fillId="0" borderId="73" xfId="0" applyFill="1" applyBorder="1" applyAlignment="1">
      <alignment horizontal="left"/>
    </xf>
    <xf numFmtId="164" fontId="0" fillId="24" borderId="74" xfId="0" applyNumberFormat="1" applyFill="1" applyBorder="1" applyAlignment="1">
      <alignment horizontal="center"/>
    </xf>
    <xf numFmtId="0" fontId="0" fillId="24" borderId="75" xfId="0" applyFill="1" applyBorder="1" applyAlignment="1">
      <alignment horizontal="center"/>
    </xf>
    <xf numFmtId="0" fontId="0" fillId="24" borderId="75" xfId="0" applyFill="1" applyBorder="1" applyAlignment="1">
      <alignment horizontal="left"/>
    </xf>
    <xf numFmtId="0" fontId="0" fillId="24" borderId="76" xfId="0" applyFill="1" applyBorder="1" applyAlignment="1">
      <alignment horizontal="left"/>
    </xf>
    <xf numFmtId="0" fontId="2" fillId="0" borderId="73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/>
    </xf>
    <xf numFmtId="0" fontId="2" fillId="24" borderId="68" xfId="0" applyFont="1" applyFill="1" applyBorder="1" applyAlignment="1">
      <alignment horizontal="center"/>
    </xf>
    <xf numFmtId="0" fontId="2" fillId="24" borderId="68" xfId="0" applyNumberFormat="1" applyFont="1" applyFill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18" fontId="0" fillId="0" borderId="68" xfId="0" applyNumberFormat="1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8" xfId="0" applyFill="1" applyBorder="1" applyAlignment="1">
      <alignment/>
    </xf>
    <xf numFmtId="0" fontId="0" fillId="0" borderId="68" xfId="0" applyFill="1" applyBorder="1" applyAlignment="1">
      <alignment horizontal="left"/>
    </xf>
    <xf numFmtId="0" fontId="0" fillId="0" borderId="68" xfId="0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0" fillId="0" borderId="68" xfId="0" applyBorder="1" applyAlignment="1">
      <alignment/>
    </xf>
    <xf numFmtId="0" fontId="0" fillId="0" borderId="0" xfId="0" applyFont="1" applyFill="1" applyBorder="1" applyAlignment="1">
      <alignment horizontal="center"/>
    </xf>
    <xf numFmtId="18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68" xfId="0" applyFont="1" applyFill="1" applyBorder="1" applyAlignment="1">
      <alignment horizontal="left"/>
    </xf>
    <xf numFmtId="0" fontId="2" fillId="26" borderId="21" xfId="0" applyFont="1" applyFill="1" applyBorder="1" applyAlignment="1">
      <alignment vertical="center"/>
    </xf>
    <xf numFmtId="0" fontId="0" fillId="24" borderId="78" xfId="0" applyFill="1" applyBorder="1" applyAlignment="1">
      <alignment/>
    </xf>
    <xf numFmtId="0" fontId="0" fillId="20" borderId="79" xfId="0" applyFill="1" applyBorder="1" applyAlignment="1">
      <alignment/>
    </xf>
    <xf numFmtId="0" fontId="0" fillId="24" borderId="79" xfId="0" applyFill="1" applyBorder="1" applyAlignment="1">
      <alignment/>
    </xf>
    <xf numFmtId="0" fontId="0" fillId="24" borderId="80" xfId="0" applyFill="1" applyBorder="1" applyAlignment="1">
      <alignment/>
    </xf>
    <xf numFmtId="0" fontId="0" fillId="0" borderId="16" xfId="0" applyBorder="1" applyAlignment="1">
      <alignment horizontal="right" vertical="center"/>
    </xf>
    <xf numFmtId="18" fontId="2" fillId="27" borderId="21" xfId="0" applyNumberFormat="1" applyFont="1" applyFill="1" applyBorder="1" applyAlignment="1">
      <alignment horizontal="center" textRotation="90"/>
    </xf>
    <xf numFmtId="0" fontId="0" fillId="27" borderId="12" xfId="0" applyFill="1" applyBorder="1" applyAlignment="1">
      <alignment/>
    </xf>
    <xf numFmtId="0" fontId="0" fillId="27" borderId="22" xfId="0" applyFill="1" applyBorder="1" applyAlignment="1">
      <alignment/>
    </xf>
    <xf numFmtId="18" fontId="2" fillId="28" borderId="21" xfId="0" applyNumberFormat="1" applyFont="1" applyFill="1" applyBorder="1" applyAlignment="1">
      <alignment horizontal="center" textRotation="90"/>
    </xf>
    <xf numFmtId="0" fontId="0" fillId="28" borderId="12" xfId="0" applyFill="1" applyBorder="1" applyAlignment="1">
      <alignment/>
    </xf>
    <xf numFmtId="0" fontId="0" fillId="28" borderId="22" xfId="0" applyFill="1" applyBorder="1" applyAlignment="1">
      <alignment/>
    </xf>
    <xf numFmtId="0" fontId="0" fillId="24" borderId="8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22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69" xfId="0" applyFill="1" applyBorder="1" applyAlignment="1">
      <alignment/>
    </xf>
    <xf numFmtId="18" fontId="2" fillId="34" borderId="81" xfId="0" applyNumberFormat="1" applyFont="1" applyFill="1" applyBorder="1" applyAlignment="1">
      <alignment horizontal="center" textRotation="90"/>
    </xf>
    <xf numFmtId="0" fontId="0" fillId="34" borderId="12" xfId="0" applyFill="1" applyBorder="1" applyAlignment="1">
      <alignment/>
    </xf>
    <xf numFmtId="0" fontId="0" fillId="26" borderId="40" xfId="0" applyFill="1" applyBorder="1" applyAlignment="1">
      <alignment/>
    </xf>
    <xf numFmtId="0" fontId="3" fillId="26" borderId="16" xfId="0" applyFont="1" applyFill="1" applyBorder="1" applyAlignment="1">
      <alignment textRotation="90"/>
    </xf>
    <xf numFmtId="0" fontId="0" fillId="26" borderId="46" xfId="0" applyFill="1" applyBorder="1" applyAlignment="1">
      <alignment/>
    </xf>
    <xf numFmtId="0" fontId="2" fillId="27" borderId="82" xfId="0" applyFont="1" applyFill="1" applyBorder="1" applyAlignment="1">
      <alignment horizontal="left"/>
    </xf>
    <xf numFmtId="0" fontId="3" fillId="27" borderId="83" xfId="0" applyFont="1" applyFill="1" applyBorder="1" applyAlignment="1">
      <alignment horizontal="left"/>
    </xf>
    <xf numFmtId="0" fontId="2" fillId="27" borderId="84" xfId="0" applyFont="1" applyFill="1" applyBorder="1" applyAlignment="1">
      <alignment horizontal="center"/>
    </xf>
    <xf numFmtId="0" fontId="2" fillId="28" borderId="82" xfId="0" applyFont="1" applyFill="1" applyBorder="1" applyAlignment="1">
      <alignment/>
    </xf>
    <xf numFmtId="0" fontId="3" fillId="28" borderId="83" xfId="0" applyFont="1" applyFill="1" applyBorder="1" applyAlignment="1">
      <alignment horizontal="left"/>
    </xf>
    <xf numFmtId="0" fontId="2" fillId="28" borderId="84" xfId="0" applyFont="1" applyFill="1" applyBorder="1" applyAlignment="1">
      <alignment horizontal="center"/>
    </xf>
    <xf numFmtId="0" fontId="2" fillId="29" borderId="82" xfId="0" applyFont="1" applyFill="1" applyBorder="1" applyAlignment="1">
      <alignment horizontal="left"/>
    </xf>
    <xf numFmtId="0" fontId="2" fillId="29" borderId="84" xfId="0" applyFont="1" applyFill="1" applyBorder="1" applyAlignment="1">
      <alignment horizontal="center"/>
    </xf>
    <xf numFmtId="0" fontId="2" fillId="38" borderId="46" xfId="0" applyFont="1" applyFill="1" applyBorder="1" applyAlignment="1">
      <alignment horizontal="left"/>
    </xf>
    <xf numFmtId="0" fontId="0" fillId="38" borderId="85" xfId="0" applyFill="1" applyBorder="1" applyAlignment="1">
      <alignment/>
    </xf>
    <xf numFmtId="0" fontId="0" fillId="38" borderId="46" xfId="0" applyFill="1" applyBorder="1" applyAlignment="1">
      <alignment/>
    </xf>
    <xf numFmtId="0" fontId="0" fillId="37" borderId="46" xfId="0" applyFill="1" applyBorder="1" applyAlignment="1">
      <alignment/>
    </xf>
    <xf numFmtId="0" fontId="0" fillId="38" borderId="86" xfId="0" applyFill="1" applyBorder="1" applyAlignment="1">
      <alignment/>
    </xf>
    <xf numFmtId="0" fontId="0" fillId="37" borderId="0" xfId="0" applyFill="1" applyBorder="1" applyAlignment="1">
      <alignment/>
    </xf>
    <xf numFmtId="0" fontId="2" fillId="24" borderId="40" xfId="0" applyFont="1" applyFill="1" applyBorder="1" applyAlignment="1">
      <alignment horizontal="left"/>
    </xf>
    <xf numFmtId="0" fontId="2" fillId="28" borderId="81" xfId="0" applyFont="1" applyFill="1" applyBorder="1" applyAlignment="1">
      <alignment/>
    </xf>
    <xf numFmtId="0" fontId="3" fillId="28" borderId="40" xfId="0" applyFont="1" applyFill="1" applyBorder="1" applyAlignment="1">
      <alignment horizontal="left"/>
    </xf>
    <xf numFmtId="0" fontId="2" fillId="28" borderId="87" xfId="0" applyFont="1" applyFill="1" applyBorder="1" applyAlignment="1">
      <alignment horizontal="center"/>
    </xf>
    <xf numFmtId="0" fontId="2" fillId="29" borderId="88" xfId="0" applyFont="1" applyFill="1" applyBorder="1" applyAlignment="1">
      <alignment horizontal="left"/>
    </xf>
    <xf numFmtId="0" fontId="0" fillId="38" borderId="81" xfId="0" applyFill="1" applyBorder="1" applyAlignment="1">
      <alignment/>
    </xf>
    <xf numFmtId="0" fontId="0" fillId="38" borderId="40" xfId="0" applyFill="1" applyBorder="1" applyAlignment="1">
      <alignment/>
    </xf>
    <xf numFmtId="0" fontId="0" fillId="37" borderId="40" xfId="0" applyFill="1" applyBorder="1" applyAlignment="1">
      <alignment/>
    </xf>
    <xf numFmtId="0" fontId="0" fillId="38" borderId="69" xfId="0" applyFill="1" applyBorder="1" applyAlignment="1">
      <alignment/>
    </xf>
    <xf numFmtId="0" fontId="2" fillId="0" borderId="89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0" fillId="38" borderId="33" xfId="0" applyFill="1" applyBorder="1" applyAlignment="1">
      <alignment/>
    </xf>
    <xf numFmtId="0" fontId="2" fillId="38" borderId="49" xfId="0" applyFont="1" applyFill="1" applyBorder="1" applyAlignment="1">
      <alignment horizontal="left"/>
    </xf>
    <xf numFmtId="0" fontId="2" fillId="38" borderId="40" xfId="0" applyFont="1" applyFill="1" applyBorder="1" applyAlignment="1">
      <alignment horizontal="left"/>
    </xf>
    <xf numFmtId="0" fontId="2" fillId="37" borderId="45" xfId="0" applyFont="1" applyFill="1" applyBorder="1" applyAlignment="1">
      <alignment vertical="center"/>
    </xf>
    <xf numFmtId="0" fontId="0" fillId="38" borderId="0" xfId="0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91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38" borderId="0" xfId="0" applyFont="1" applyFill="1" applyBorder="1" applyAlignment="1">
      <alignment/>
    </xf>
    <xf numFmtId="0" fontId="2" fillId="27" borderId="89" xfId="0" applyFont="1" applyFill="1" applyBorder="1" applyAlignment="1">
      <alignment horizontal="left"/>
    </xf>
    <xf numFmtId="0" fontId="2" fillId="29" borderId="93" xfId="0" applyFont="1" applyFill="1" applyBorder="1" applyAlignment="1">
      <alignment horizontal="left"/>
    </xf>
    <xf numFmtId="0" fontId="2" fillId="28" borderId="94" xfId="0" applyFont="1" applyFill="1" applyBorder="1" applyAlignment="1">
      <alignment/>
    </xf>
    <xf numFmtId="0" fontId="2" fillId="28" borderId="49" xfId="0" applyFont="1" applyFill="1" applyBorder="1" applyAlignment="1">
      <alignment/>
    </xf>
    <xf numFmtId="0" fontId="2" fillId="27" borderId="95" xfId="0" applyFont="1" applyFill="1" applyBorder="1" applyAlignment="1">
      <alignment horizontal="left"/>
    </xf>
    <xf numFmtId="0" fontId="2" fillId="38" borderId="0" xfId="0" applyFont="1" applyFill="1" applyBorder="1" applyAlignment="1" quotePrefix="1">
      <alignment/>
    </xf>
    <xf numFmtId="0" fontId="3" fillId="29" borderId="96" xfId="0" applyFont="1" applyFill="1" applyBorder="1" applyAlignment="1">
      <alignment horizontal="left"/>
    </xf>
    <xf numFmtId="0" fontId="2" fillId="29" borderId="89" xfId="0" applyFont="1" applyFill="1" applyBorder="1" applyAlignment="1">
      <alignment horizontal="left"/>
    </xf>
    <xf numFmtId="0" fontId="3" fillId="29" borderId="97" xfId="0" applyFont="1" applyFill="1" applyBorder="1" applyAlignment="1">
      <alignment horizontal="left"/>
    </xf>
    <xf numFmtId="0" fontId="3" fillId="28" borderId="44" xfId="0" applyFont="1" applyFill="1" applyBorder="1" applyAlignment="1">
      <alignment horizontal="left"/>
    </xf>
    <xf numFmtId="0" fontId="2" fillId="27" borderId="90" xfId="0" applyFont="1" applyFill="1" applyBorder="1" applyAlignment="1">
      <alignment horizontal="left"/>
    </xf>
    <xf numFmtId="0" fontId="3" fillId="27" borderId="50" xfId="0" applyFont="1" applyFill="1" applyBorder="1" applyAlignment="1">
      <alignment horizontal="left"/>
    </xf>
    <xf numFmtId="0" fontId="0" fillId="0" borderId="47" xfId="0" applyBorder="1" applyAlignment="1">
      <alignment/>
    </xf>
    <xf numFmtId="0" fontId="2" fillId="0" borderId="41" xfId="0" applyFont="1" applyFill="1" applyBorder="1" applyAlignment="1">
      <alignment horizontal="center" vertical="center"/>
    </xf>
    <xf numFmtId="0" fontId="0" fillId="20" borderId="37" xfId="0" applyFill="1" applyBorder="1" applyAlignment="1">
      <alignment/>
    </xf>
    <xf numFmtId="0" fontId="0" fillId="20" borderId="42" xfId="0" applyFill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20" borderId="41" xfId="0" applyFont="1" applyFill="1" applyBorder="1" applyAlignment="1">
      <alignment horizontal="center" vertical="center" textRotation="90"/>
    </xf>
    <xf numFmtId="0" fontId="2" fillId="20" borderId="37" xfId="0" applyFont="1" applyFill="1" applyBorder="1" applyAlignment="1">
      <alignment horizontal="center" vertical="center" textRotation="90"/>
    </xf>
    <xf numFmtId="0" fontId="2" fillId="26" borderId="41" xfId="0" applyFont="1" applyFill="1" applyBorder="1" applyAlignment="1">
      <alignment horizontal="left" vertical="center"/>
    </xf>
    <xf numFmtId="0" fontId="2" fillId="26" borderId="37" xfId="0" applyFont="1" applyFill="1" applyBorder="1" applyAlignment="1">
      <alignment horizontal="center" vertical="center" textRotation="90"/>
    </xf>
    <xf numFmtId="0" fontId="2" fillId="26" borderId="38" xfId="0" applyFont="1" applyFill="1" applyBorder="1" applyAlignment="1">
      <alignment horizontal="center" vertical="center" textRotation="90"/>
    </xf>
    <xf numFmtId="0" fontId="2" fillId="25" borderId="34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0" fillId="38" borderId="45" xfId="0" applyFill="1" applyBorder="1" applyAlignment="1">
      <alignment/>
    </xf>
    <xf numFmtId="0" fontId="0" fillId="37" borderId="47" xfId="0" applyFill="1" applyBorder="1" applyAlignment="1">
      <alignment/>
    </xf>
    <xf numFmtId="0" fontId="0" fillId="37" borderId="35" xfId="0" applyFill="1" applyBorder="1" applyAlignment="1">
      <alignment/>
    </xf>
    <xf numFmtId="0" fontId="0" fillId="38" borderId="49" xfId="0" applyFill="1" applyBorder="1" applyAlignment="1">
      <alignment/>
    </xf>
    <xf numFmtId="0" fontId="0" fillId="37" borderId="50" xfId="0" applyFill="1" applyBorder="1" applyAlignment="1">
      <alignment/>
    </xf>
    <xf numFmtId="0" fontId="2" fillId="37" borderId="35" xfId="0" applyFont="1" applyFill="1" applyBorder="1" applyAlignment="1">
      <alignment/>
    </xf>
    <xf numFmtId="0" fontId="2" fillId="38" borderId="33" xfId="0" applyFont="1" applyFill="1" applyBorder="1" applyAlignment="1">
      <alignment/>
    </xf>
    <xf numFmtId="0" fontId="26" fillId="38" borderId="0" xfId="0" applyFont="1" applyFill="1" applyBorder="1" applyAlignment="1" quotePrefix="1">
      <alignment/>
    </xf>
    <xf numFmtId="0" fontId="26" fillId="38" borderId="0" xfId="0" applyFont="1" applyFill="1" applyBorder="1" applyAlignment="1">
      <alignment/>
    </xf>
    <xf numFmtId="20" fontId="26" fillId="38" borderId="33" xfId="0" applyNumberFormat="1" applyFont="1" applyFill="1" applyBorder="1" applyAlignment="1" quotePrefix="1">
      <alignment/>
    </xf>
    <xf numFmtId="0" fontId="26" fillId="37" borderId="33" xfId="0" applyFont="1" applyFill="1" applyBorder="1" applyAlignment="1">
      <alignment/>
    </xf>
    <xf numFmtId="0" fontId="2" fillId="29" borderId="99" xfId="0" applyFont="1" applyFill="1" applyBorder="1" applyAlignment="1">
      <alignment horizontal="left"/>
    </xf>
    <xf numFmtId="0" fontId="2" fillId="28" borderId="100" xfId="0" applyFont="1" applyFill="1" applyBorder="1" applyAlignment="1">
      <alignment/>
    </xf>
    <xf numFmtId="0" fontId="2" fillId="27" borderId="101" xfId="0" applyFont="1" applyFill="1" applyBorder="1" applyAlignment="1">
      <alignment horizontal="left"/>
    </xf>
    <xf numFmtId="0" fontId="2" fillId="28" borderId="102" xfId="0" applyFont="1" applyFill="1" applyBorder="1" applyAlignment="1">
      <alignment/>
    </xf>
    <xf numFmtId="0" fontId="0" fillId="20" borderId="80" xfId="0" applyFill="1" applyBorder="1" applyAlignment="1">
      <alignment/>
    </xf>
    <xf numFmtId="0" fontId="0" fillId="26" borderId="0" xfId="0" applyFill="1" applyBorder="1" applyAlignment="1">
      <alignment horizontal="center"/>
    </xf>
    <xf numFmtId="0" fontId="0" fillId="20" borderId="78" xfId="0" applyFill="1" applyBorder="1" applyAlignment="1">
      <alignment/>
    </xf>
    <xf numFmtId="0" fontId="2" fillId="0" borderId="103" xfId="0" applyFont="1" applyFill="1" applyBorder="1" applyAlignment="1">
      <alignment/>
    </xf>
    <xf numFmtId="0" fontId="0" fillId="26" borderId="47" xfId="0" applyFill="1" applyBorder="1" applyAlignment="1">
      <alignment/>
    </xf>
    <xf numFmtId="0" fontId="2" fillId="0" borderId="104" xfId="0" applyFont="1" applyFill="1" applyBorder="1" applyAlignment="1">
      <alignment/>
    </xf>
    <xf numFmtId="0" fontId="0" fillId="26" borderId="35" xfId="0" applyFill="1" applyBorder="1" applyAlignment="1">
      <alignment/>
    </xf>
    <xf numFmtId="0" fontId="2" fillId="0" borderId="105" xfId="0" applyFont="1" applyFill="1" applyBorder="1" applyAlignment="1">
      <alignment/>
    </xf>
    <xf numFmtId="0" fontId="0" fillId="26" borderId="33" xfId="0" applyFill="1" applyBorder="1" applyAlignment="1">
      <alignment/>
    </xf>
    <xf numFmtId="0" fontId="2" fillId="26" borderId="33" xfId="0" applyFont="1" applyFill="1" applyBorder="1" applyAlignment="1">
      <alignment horizontal="left"/>
    </xf>
    <xf numFmtId="0" fontId="2" fillId="0" borderId="106" xfId="0" applyFont="1" applyFill="1" applyBorder="1" applyAlignment="1">
      <alignment/>
    </xf>
    <xf numFmtId="0" fontId="2" fillId="0" borderId="94" xfId="0" applyFont="1" applyFill="1" applyBorder="1" applyAlignment="1">
      <alignment/>
    </xf>
    <xf numFmtId="0" fontId="2" fillId="26" borderId="40" xfId="0" applyFont="1" applyFill="1" applyBorder="1" applyAlignment="1">
      <alignment horizontal="left"/>
    </xf>
    <xf numFmtId="0" fontId="2" fillId="0" borderId="95" xfId="0" applyFont="1" applyFill="1" applyBorder="1" applyAlignment="1">
      <alignment/>
    </xf>
    <xf numFmtId="18" fontId="2" fillId="0" borderId="92" xfId="0" applyNumberFormat="1" applyFont="1" applyFill="1" applyBorder="1" applyAlignment="1">
      <alignment horizontal="center" vertical="center" textRotation="90"/>
    </xf>
    <xf numFmtId="18" fontId="2" fillId="0" borderId="86" xfId="0" applyNumberFormat="1" applyFont="1" applyFill="1" applyBorder="1" applyAlignment="1">
      <alignment horizontal="center" vertical="center" textRotation="90"/>
    </xf>
    <xf numFmtId="18" fontId="2" fillId="0" borderId="85" xfId="0" applyNumberFormat="1" applyFont="1" applyFill="1" applyBorder="1" applyAlignment="1">
      <alignment horizontal="center" vertical="center" textRotation="90"/>
    </xf>
    <xf numFmtId="18" fontId="2" fillId="0" borderId="68" xfId="0" applyNumberFormat="1" applyFont="1" applyFill="1" applyBorder="1" applyAlignment="1">
      <alignment horizontal="center" vertical="center" textRotation="90"/>
    </xf>
    <xf numFmtId="18" fontId="2" fillId="0" borderId="31" xfId="0" applyNumberFormat="1" applyFont="1" applyFill="1" applyBorder="1" applyAlignment="1">
      <alignment horizontal="center" vertical="top" textRotation="90"/>
    </xf>
    <xf numFmtId="18" fontId="2" fillId="25" borderId="31" xfId="0" applyNumberFormat="1" applyFont="1" applyFill="1" applyBorder="1" applyAlignment="1">
      <alignment horizontal="center" vertical="top" textRotation="90"/>
    </xf>
    <xf numFmtId="18" fontId="2" fillId="0" borderId="20" xfId="0" applyNumberFormat="1" applyFont="1" applyFill="1" applyBorder="1" applyAlignment="1">
      <alignment horizontal="center" vertical="top" textRotation="90"/>
    </xf>
    <xf numFmtId="18" fontId="2" fillId="0" borderId="68" xfId="0" applyNumberFormat="1" applyFont="1" applyFill="1" applyBorder="1" applyAlignment="1">
      <alignment horizontal="center" vertical="top" textRotation="90"/>
    </xf>
    <xf numFmtId="0" fontId="5" fillId="25" borderId="46" xfId="0" applyFont="1" applyFill="1" applyBorder="1" applyAlignment="1">
      <alignment horizontal="center" vertical="center" textRotation="90"/>
    </xf>
    <xf numFmtId="0" fontId="27" fillId="0" borderId="0" xfId="0" applyFont="1" applyBorder="1" applyAlignment="1">
      <alignment horizontal="center" vertical="center" textRotation="90"/>
    </xf>
    <xf numFmtId="0" fontId="27" fillId="0" borderId="40" xfId="0" applyFont="1" applyBorder="1" applyAlignment="1">
      <alignment horizontal="center" vertical="center" textRotation="90"/>
    </xf>
  </cellXfs>
  <cellStyles count="60">
    <cellStyle name="Normal" xfId="0"/>
    <cellStyle name="20% - Accent1" xfId="15"/>
    <cellStyle name="20% - Accent1_Schedule as of 11-6" xfId="16"/>
    <cellStyle name="20% - Accent2" xfId="17"/>
    <cellStyle name="20% - Accent2_Schedule as of 11-6" xfId="18"/>
    <cellStyle name="20% - Accent3" xfId="19"/>
    <cellStyle name="20% - Accent3_Schedule as of 11-6" xfId="20"/>
    <cellStyle name="20% - Accent4" xfId="21"/>
    <cellStyle name="20% - Accent4_Schedule as of 11-6" xfId="22"/>
    <cellStyle name="20% - Accent5" xfId="23"/>
    <cellStyle name="20% - Accent5_Schedule as of 11-6" xfId="24"/>
    <cellStyle name="20% - Accent6" xfId="25"/>
    <cellStyle name="20% - Accent6_Schedule as of 11-6" xfId="26"/>
    <cellStyle name="40% - Accent1" xfId="27"/>
    <cellStyle name="40% - Accent1_Schedule as of 11-6" xfId="28"/>
    <cellStyle name="40% - Accent2" xfId="29"/>
    <cellStyle name="40% - Accent2_Schedule as of 11-6" xfId="30"/>
    <cellStyle name="40% - Accent3" xfId="31"/>
    <cellStyle name="40% - Accent3_Schedule as of 11-6" xfId="32"/>
    <cellStyle name="40% - Accent4" xfId="33"/>
    <cellStyle name="40% - Accent4_Schedule as of 11-6" xfId="34"/>
    <cellStyle name="40% - Accent5" xfId="35"/>
    <cellStyle name="40% - Accent5_Schedule as of 11-6" xfId="36"/>
    <cellStyle name="40% - Accent6" xfId="37"/>
    <cellStyle name="40% - Accent6_Schedule as of 11-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_alpha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5">
    <dxf>
      <fill>
        <patternFill patternType="solid">
          <fgColor indexed="31"/>
          <bgColor indexed="22"/>
        </patternFill>
      </fill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rgb="FFFF8080"/>
          <bgColor rgb="FFFF99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solid">
          <fgColor rgb="FFFFFFCC"/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48"/>
  <sheetViews>
    <sheetView view="pageBreakPreview" zoomScaleSheetLayoutView="100" workbookViewId="0" topLeftCell="A1">
      <selection activeCell="AE21" sqref="AE21"/>
    </sheetView>
  </sheetViews>
  <sheetFormatPr defaultColWidth="9.140625" defaultRowHeight="12.75"/>
  <cols>
    <col min="1" max="1" width="3.421875" style="0" bestFit="1" customWidth="1"/>
    <col min="2" max="2" width="21.57421875" style="0" bestFit="1" customWidth="1"/>
    <col min="3" max="74" width="3.7109375" style="0" customWidth="1"/>
  </cols>
  <sheetData>
    <row r="1" spans="2:23" ht="12.75">
      <c r="B1" s="107"/>
      <c r="C1" s="67"/>
      <c r="D1" s="67"/>
      <c r="E1" s="67"/>
      <c r="F1" s="67"/>
      <c r="G1" s="67"/>
      <c r="H1" s="67"/>
      <c r="I1" s="67"/>
      <c r="J1" s="67"/>
      <c r="K1" s="67"/>
      <c r="L1" s="67"/>
      <c r="M1" s="427" t="s">
        <v>78</v>
      </c>
      <c r="N1" s="428"/>
      <c r="O1" s="428"/>
      <c r="P1" s="428"/>
      <c r="Q1" s="428"/>
      <c r="R1" s="428"/>
      <c r="S1" s="428"/>
      <c r="T1" s="428"/>
      <c r="U1" s="428"/>
      <c r="V1" s="428"/>
      <c r="W1" s="423"/>
    </row>
    <row r="2" spans="2:23" ht="30" customHeight="1">
      <c r="B2" s="321"/>
      <c r="C2" s="429"/>
      <c r="D2" s="430"/>
      <c r="E2" s="430"/>
      <c r="F2" s="430"/>
      <c r="G2" s="430"/>
      <c r="H2" s="431" t="s">
        <v>1</v>
      </c>
      <c r="I2" s="432"/>
      <c r="J2" s="432"/>
      <c r="K2" s="433"/>
      <c r="L2" s="434"/>
      <c r="M2" s="435">
        <v>1</v>
      </c>
      <c r="N2" s="435">
        <v>2</v>
      </c>
      <c r="O2" s="435">
        <v>3</v>
      </c>
      <c r="P2" s="435">
        <v>4</v>
      </c>
      <c r="Q2" s="435">
        <v>5</v>
      </c>
      <c r="R2" s="435">
        <v>6</v>
      </c>
      <c r="S2" s="425"/>
      <c r="T2" s="435">
        <v>7</v>
      </c>
      <c r="U2" s="435">
        <v>8</v>
      </c>
      <c r="V2" s="435">
        <v>9</v>
      </c>
      <c r="W2" s="436">
        <v>10</v>
      </c>
    </row>
    <row r="3" spans="1:23" ht="48.75" customHeight="1">
      <c r="A3" s="115" t="s">
        <v>8</v>
      </c>
      <c r="B3" s="115" t="s">
        <v>9</v>
      </c>
      <c r="C3" s="470">
        <v>0.46875</v>
      </c>
      <c r="D3" s="470"/>
      <c r="E3" s="470"/>
      <c r="F3" s="470">
        <v>0.5</v>
      </c>
      <c r="G3" s="470"/>
      <c r="H3" s="470">
        <v>0.5208333333333335</v>
      </c>
      <c r="I3" s="470">
        <v>0.5243055555555557</v>
      </c>
      <c r="J3" s="470">
        <v>0.53125</v>
      </c>
      <c r="K3" s="470">
        <v>0.5347222222222223</v>
      </c>
      <c r="L3" s="471">
        <v>0.5416666666666667</v>
      </c>
      <c r="M3" s="470">
        <v>0.5625</v>
      </c>
      <c r="N3" s="470">
        <v>0.5659722222222222</v>
      </c>
      <c r="O3" s="470">
        <v>0.5694444444444444</v>
      </c>
      <c r="P3" s="470">
        <v>0.5729166666666666</v>
      </c>
      <c r="Q3" s="470">
        <v>0.5763888888888888</v>
      </c>
      <c r="R3" s="470">
        <v>0.579861111111111</v>
      </c>
      <c r="S3" s="470">
        <v>0.5833333333333333</v>
      </c>
      <c r="T3" s="470">
        <v>0.5902777777777777</v>
      </c>
      <c r="U3" s="470">
        <v>0.59375</v>
      </c>
      <c r="V3" s="472">
        <v>0.5972222222222221</v>
      </c>
      <c r="W3" s="473">
        <v>0.6006944444444443</v>
      </c>
    </row>
    <row r="4" spans="1:23" ht="12.75">
      <c r="A4" s="398">
        <v>1</v>
      </c>
      <c r="B4" s="352" t="str">
        <f>INDEX(Info!$B$2:$B$25,A4)</f>
        <v>The Cyborgs</v>
      </c>
      <c r="C4" s="220"/>
      <c r="D4" s="220"/>
      <c r="E4" s="220"/>
      <c r="F4" s="404"/>
      <c r="G4" s="385"/>
      <c r="H4" s="455" t="s">
        <v>11</v>
      </c>
      <c r="I4" s="374"/>
      <c r="J4" s="374"/>
      <c r="K4" s="456"/>
      <c r="L4" s="474" t="s">
        <v>64</v>
      </c>
      <c r="M4" s="375" t="s">
        <v>12</v>
      </c>
      <c r="N4" s="376"/>
      <c r="O4" s="377"/>
      <c r="P4" s="378" t="s">
        <v>13</v>
      </c>
      <c r="Q4" s="379"/>
      <c r="R4" s="380"/>
      <c r="S4" s="381" t="s">
        <v>14</v>
      </c>
      <c r="T4" s="382"/>
      <c r="U4" s="383"/>
      <c r="V4" s="383"/>
      <c r="W4" s="236"/>
    </row>
    <row r="5" spans="1:23" ht="12.75">
      <c r="A5" s="399">
        <v>2</v>
      </c>
      <c r="B5" s="352" t="str">
        <f>INDEX(Info!$B$2:$B$25,A5)</f>
        <v>Mat Scientists</v>
      </c>
      <c r="C5" s="53"/>
      <c r="D5" s="53"/>
      <c r="E5" s="53"/>
      <c r="F5" s="235"/>
      <c r="G5" s="233"/>
      <c r="H5" s="457" t="s">
        <v>16</v>
      </c>
      <c r="I5" s="62"/>
      <c r="J5" s="453" t="s">
        <v>19</v>
      </c>
      <c r="K5" s="458"/>
      <c r="L5" s="475"/>
      <c r="M5" s="232"/>
      <c r="N5" s="233"/>
      <c r="O5" s="233"/>
      <c r="P5" s="42" t="s">
        <v>12</v>
      </c>
      <c r="Q5" s="65"/>
      <c r="R5" s="44"/>
      <c r="S5" s="45" t="s">
        <v>13</v>
      </c>
      <c r="T5" s="212"/>
      <c r="U5" s="418" t="s">
        <v>14</v>
      </c>
      <c r="V5" s="419"/>
      <c r="W5" s="236"/>
    </row>
    <row r="6" spans="1:23" ht="12.75">
      <c r="A6" s="399">
        <v>3</v>
      </c>
      <c r="B6" s="352" t="str">
        <f>INDEX(Info!$B$2:$B$25,A6)</f>
        <v>Robotic Ravioli</v>
      </c>
      <c r="C6" s="53"/>
      <c r="D6" s="53"/>
      <c r="E6" s="53"/>
      <c r="F6" s="401" t="s">
        <v>117</v>
      </c>
      <c r="G6" s="233"/>
      <c r="H6" s="459" t="s">
        <v>17</v>
      </c>
      <c r="I6" s="62"/>
      <c r="J6" s="453" t="s">
        <v>125</v>
      </c>
      <c r="K6" s="458"/>
      <c r="L6" s="475"/>
      <c r="M6" s="48" t="s">
        <v>14</v>
      </c>
      <c r="N6" s="49"/>
      <c r="O6" s="50"/>
      <c r="P6" s="233"/>
      <c r="Q6" s="233"/>
      <c r="R6" s="233"/>
      <c r="S6" s="229" t="s">
        <v>12</v>
      </c>
      <c r="T6" s="213"/>
      <c r="U6" s="224" t="s">
        <v>13</v>
      </c>
      <c r="V6" s="420"/>
      <c r="W6" s="236"/>
    </row>
    <row r="7" spans="1:33" ht="12.75">
      <c r="A7" s="399">
        <v>4</v>
      </c>
      <c r="B7" s="352" t="str">
        <f>INDEX(Info!$B$2:$B$25,A7)</f>
        <v>MINITW</v>
      </c>
      <c r="C7" s="53"/>
      <c r="D7" s="53"/>
      <c r="E7" s="53"/>
      <c r="F7" s="401" t="s">
        <v>118</v>
      </c>
      <c r="G7" s="233"/>
      <c r="H7" s="459" t="s">
        <v>15</v>
      </c>
      <c r="I7" s="62"/>
      <c r="J7" s="62"/>
      <c r="K7" s="458"/>
      <c r="L7" s="475"/>
      <c r="M7" s="45" t="s">
        <v>13</v>
      </c>
      <c r="N7" s="66"/>
      <c r="O7" s="47"/>
      <c r="P7" s="48" t="s">
        <v>14</v>
      </c>
      <c r="Q7" s="49"/>
      <c r="R7" s="214"/>
      <c r="S7" s="354"/>
      <c r="T7" s="233"/>
      <c r="U7" s="421" t="s">
        <v>12</v>
      </c>
      <c r="V7" s="422"/>
      <c r="W7" s="236"/>
      <c r="AG7" s="405"/>
    </row>
    <row r="8" spans="1:33" ht="12.75">
      <c r="A8" s="399">
        <v>5</v>
      </c>
      <c r="B8" s="352" t="str">
        <f>INDEX(Info!$B$2:$B$25,A8)</f>
        <v>Gears</v>
      </c>
      <c r="C8" s="53"/>
      <c r="D8" s="53"/>
      <c r="E8" s="53"/>
      <c r="F8" s="401" t="s">
        <v>116</v>
      </c>
      <c r="G8" s="233"/>
      <c r="H8" s="460"/>
      <c r="I8" s="33" t="s">
        <v>11</v>
      </c>
      <c r="J8" s="62"/>
      <c r="K8" s="458"/>
      <c r="L8" s="475"/>
      <c r="M8" s="232" t="s">
        <v>11</v>
      </c>
      <c r="N8" s="233"/>
      <c r="O8" s="388"/>
      <c r="P8" s="233"/>
      <c r="Q8" s="233"/>
      <c r="R8" s="233"/>
      <c r="S8" s="356"/>
      <c r="T8" s="233" t="s">
        <v>16</v>
      </c>
      <c r="U8" s="233"/>
      <c r="V8" s="233"/>
      <c r="W8" s="236"/>
      <c r="AG8" s="405"/>
    </row>
    <row r="9" spans="1:33" ht="12.75">
      <c r="A9" s="399">
        <v>6</v>
      </c>
      <c r="B9" s="352" t="str">
        <f>INDEX(Info!$B$2:$B$25,A9)</f>
        <v>40 Loyola SAPlings</v>
      </c>
      <c r="C9" s="53"/>
      <c r="D9" s="53"/>
      <c r="E9" s="53"/>
      <c r="F9" s="401" t="s">
        <v>123</v>
      </c>
      <c r="G9" s="233"/>
      <c r="H9" s="460"/>
      <c r="I9" s="61" t="s">
        <v>16</v>
      </c>
      <c r="J9" s="62"/>
      <c r="K9" s="458"/>
      <c r="L9" s="475"/>
      <c r="M9" s="232" t="s">
        <v>16</v>
      </c>
      <c r="N9" s="233"/>
      <c r="O9" s="388"/>
      <c r="P9" s="233"/>
      <c r="Q9" s="233"/>
      <c r="R9" s="233"/>
      <c r="S9" s="356"/>
      <c r="T9" s="233"/>
      <c r="U9" s="233" t="s">
        <v>15</v>
      </c>
      <c r="V9" s="233"/>
      <c r="W9" s="236"/>
      <c r="AG9" s="405"/>
    </row>
    <row r="10" spans="1:23" ht="12.75">
      <c r="A10" s="399">
        <v>7</v>
      </c>
      <c r="B10" s="352" t="str">
        <f>INDEX(Info!$B$2:$B$25,A10)</f>
        <v>SAP0wer4</v>
      </c>
      <c r="C10" s="53"/>
      <c r="D10" s="53"/>
      <c r="E10" s="53"/>
      <c r="F10" s="235"/>
      <c r="G10" s="233"/>
      <c r="H10" s="460"/>
      <c r="I10" s="33" t="s">
        <v>17</v>
      </c>
      <c r="J10" s="62"/>
      <c r="K10" s="458"/>
      <c r="L10" s="475"/>
      <c r="M10" s="232"/>
      <c r="N10" s="233" t="s">
        <v>17</v>
      </c>
      <c r="O10" s="233"/>
      <c r="P10" s="233"/>
      <c r="Q10" s="233"/>
      <c r="R10" s="233"/>
      <c r="S10" s="356"/>
      <c r="T10" s="233" t="s">
        <v>11</v>
      </c>
      <c r="U10" s="233"/>
      <c r="V10" s="233"/>
      <c r="W10" s="236"/>
    </row>
    <row r="11" spans="1:23" ht="12.75">
      <c r="A11" s="399">
        <v>8</v>
      </c>
      <c r="B11" s="352" t="str">
        <f>INDEX(Info!$B$2:$B$25,A11)</f>
        <v>Adroits</v>
      </c>
      <c r="C11" s="53"/>
      <c r="D11" s="53"/>
      <c r="E11" s="53"/>
      <c r="F11" s="235"/>
      <c r="G11" s="233"/>
      <c r="H11" s="460"/>
      <c r="I11" s="33" t="s">
        <v>15</v>
      </c>
      <c r="J11" s="62"/>
      <c r="K11" s="458"/>
      <c r="L11" s="475"/>
      <c r="M11" s="232"/>
      <c r="N11" s="233" t="s">
        <v>15</v>
      </c>
      <c r="O11" s="233"/>
      <c r="P11" s="233"/>
      <c r="Q11" s="233"/>
      <c r="R11" s="233"/>
      <c r="S11" s="355"/>
      <c r="T11" s="233"/>
      <c r="U11" s="233" t="s">
        <v>17</v>
      </c>
      <c r="V11" s="233"/>
      <c r="W11" s="236"/>
    </row>
    <row r="12" spans="1:23" ht="12.75">
      <c r="A12" s="399">
        <v>9</v>
      </c>
      <c r="B12" s="352" t="str">
        <f>INDEX(Info!$B$2:$B$25,A12)</f>
        <v>Kung Food</v>
      </c>
      <c r="C12" s="53"/>
      <c r="D12" s="53"/>
      <c r="E12" s="53"/>
      <c r="F12" s="401"/>
      <c r="G12" s="233"/>
      <c r="H12" s="460"/>
      <c r="I12" s="62"/>
      <c r="J12" s="33" t="s">
        <v>11</v>
      </c>
      <c r="K12" s="458"/>
      <c r="L12" s="475"/>
      <c r="M12" s="232"/>
      <c r="N12" s="233"/>
      <c r="O12" s="233" t="s">
        <v>11</v>
      </c>
      <c r="P12" s="233"/>
      <c r="Q12" s="233"/>
      <c r="R12" s="233"/>
      <c r="S12" s="356"/>
      <c r="T12" s="388"/>
      <c r="U12" s="233"/>
      <c r="V12" s="233" t="s">
        <v>16</v>
      </c>
      <c r="W12" s="236"/>
    </row>
    <row r="13" spans="1:23" ht="12.75">
      <c r="A13" s="399">
        <v>10</v>
      </c>
      <c r="B13" s="352" t="str">
        <f>INDEX(Info!$B$2:$B$25,A13)</f>
        <v>Fantastic Lego Legion</v>
      </c>
      <c r="C13" s="41"/>
      <c r="D13" s="41"/>
      <c r="E13" s="41"/>
      <c r="F13" s="402"/>
      <c r="G13" s="403"/>
      <c r="H13" s="461"/>
      <c r="I13" s="78"/>
      <c r="J13" s="61" t="s">
        <v>16</v>
      </c>
      <c r="K13" s="458"/>
      <c r="L13" s="475"/>
      <c r="M13" s="232"/>
      <c r="N13" s="233"/>
      <c r="O13" s="233" t="s">
        <v>16</v>
      </c>
      <c r="P13" s="233"/>
      <c r="Q13" s="233"/>
      <c r="R13" s="233"/>
      <c r="S13" s="355"/>
      <c r="T13" s="233"/>
      <c r="U13" s="233"/>
      <c r="V13" s="233"/>
      <c r="W13" s="233" t="s">
        <v>15</v>
      </c>
    </row>
    <row r="14" spans="1:23" ht="12.75">
      <c r="A14" s="399">
        <v>11</v>
      </c>
      <c r="B14" s="352" t="str">
        <f>INDEX(Info!$B$2:$B$25,A14)</f>
        <v>The Other Team Again</v>
      </c>
      <c r="C14" s="411" t="s">
        <v>12</v>
      </c>
      <c r="D14" s="378" t="s">
        <v>13</v>
      </c>
      <c r="E14" s="412" t="s">
        <v>14</v>
      </c>
      <c r="F14" s="41"/>
      <c r="G14" s="41"/>
      <c r="H14" s="461"/>
      <c r="I14" s="78"/>
      <c r="J14" s="33" t="s">
        <v>17</v>
      </c>
      <c r="K14" s="458"/>
      <c r="L14" s="475"/>
      <c r="M14" s="235"/>
      <c r="N14" s="233"/>
      <c r="O14" s="233"/>
      <c r="P14" s="233" t="s">
        <v>17</v>
      </c>
      <c r="Q14" s="233"/>
      <c r="R14" s="388"/>
      <c r="S14" s="356"/>
      <c r="T14" s="233"/>
      <c r="U14" s="233"/>
      <c r="V14" s="233" t="s">
        <v>11</v>
      </c>
      <c r="W14" s="236"/>
    </row>
    <row r="15" spans="1:23" ht="12.75">
      <c r="A15" s="399">
        <v>12</v>
      </c>
      <c r="B15" s="352" t="str">
        <f>INDEX(Info!$B$2:$B$25,A15)</f>
        <v>Alien Calamari</v>
      </c>
      <c r="C15" s="223" t="s">
        <v>14</v>
      </c>
      <c r="D15" s="42" t="s">
        <v>12</v>
      </c>
      <c r="E15" s="413" t="s">
        <v>13</v>
      </c>
      <c r="F15" s="41"/>
      <c r="G15" s="41"/>
      <c r="H15" s="461"/>
      <c r="I15" s="78"/>
      <c r="J15" s="33" t="s">
        <v>15</v>
      </c>
      <c r="K15" s="458"/>
      <c r="L15" s="475"/>
      <c r="M15" s="235"/>
      <c r="N15" s="233"/>
      <c r="O15" s="233"/>
      <c r="P15" s="233" t="s">
        <v>15</v>
      </c>
      <c r="Q15" s="388"/>
      <c r="R15" s="233"/>
      <c r="S15" s="356"/>
      <c r="T15" s="233"/>
      <c r="U15" s="233"/>
      <c r="V15" s="233"/>
      <c r="W15" s="233" t="s">
        <v>17</v>
      </c>
    </row>
    <row r="16" spans="1:23" ht="12.75">
      <c r="A16" s="399">
        <v>13</v>
      </c>
      <c r="B16" s="352" t="str">
        <f>INDEX(Info!$B$2:$B$25,A16)</f>
        <v>Pieceful Programmers</v>
      </c>
      <c r="C16" s="414" t="s">
        <v>13</v>
      </c>
      <c r="D16" s="393" t="s">
        <v>14</v>
      </c>
      <c r="E16" s="415" t="s">
        <v>12</v>
      </c>
      <c r="F16" s="41"/>
      <c r="G16" s="41"/>
      <c r="H16" s="461"/>
      <c r="I16" s="78"/>
      <c r="J16" s="78"/>
      <c r="K16" s="462" t="s">
        <v>11</v>
      </c>
      <c r="L16" s="475"/>
      <c r="M16" s="232"/>
      <c r="N16" s="233"/>
      <c r="O16" s="233"/>
      <c r="P16" s="233"/>
      <c r="Q16" s="233" t="s">
        <v>11</v>
      </c>
      <c r="R16" s="388"/>
      <c r="S16" s="356"/>
      <c r="T16" s="233"/>
      <c r="U16" s="388"/>
      <c r="V16" s="233"/>
      <c r="W16" s="236"/>
    </row>
    <row r="17" spans="1:23" ht="12.75">
      <c r="A17" s="399">
        <v>14</v>
      </c>
      <c r="B17" s="352" t="str">
        <f>INDEX(Info!$B$2:$B$25,A17)</f>
        <v>Extreme Kennedy</v>
      </c>
      <c r="C17" s="41"/>
      <c r="D17" s="41"/>
      <c r="E17" s="41"/>
      <c r="F17" s="42" t="s">
        <v>12</v>
      </c>
      <c r="G17" s="75" t="s">
        <v>13</v>
      </c>
      <c r="H17" s="448" t="s">
        <v>14</v>
      </c>
      <c r="I17" s="78"/>
      <c r="J17" s="62"/>
      <c r="K17" s="463" t="s">
        <v>16</v>
      </c>
      <c r="L17" s="475"/>
      <c r="M17" s="232"/>
      <c r="N17" s="233"/>
      <c r="O17" s="233"/>
      <c r="P17" s="233"/>
      <c r="Q17" s="233" t="s">
        <v>16</v>
      </c>
      <c r="R17" s="233"/>
      <c r="S17" s="356"/>
      <c r="T17" s="233"/>
      <c r="U17" s="388"/>
      <c r="V17" s="233"/>
      <c r="W17" s="236"/>
    </row>
    <row r="18" spans="1:23" ht="12.75">
      <c r="A18" s="399">
        <v>15</v>
      </c>
      <c r="B18" s="352" t="str">
        <f>INDEX(Info!$B$2:$B$25,A18)</f>
        <v>Hazardous Waste</v>
      </c>
      <c r="C18" s="41"/>
      <c r="D18" s="41"/>
      <c r="E18" s="41"/>
      <c r="F18" s="48" t="s">
        <v>14</v>
      </c>
      <c r="G18" s="42" t="s">
        <v>12</v>
      </c>
      <c r="H18" s="451" t="s">
        <v>13</v>
      </c>
      <c r="I18" s="78"/>
      <c r="J18" s="62"/>
      <c r="K18" s="462" t="s">
        <v>17</v>
      </c>
      <c r="L18" s="475"/>
      <c r="M18" s="232"/>
      <c r="N18" s="233"/>
      <c r="O18" s="233"/>
      <c r="P18" s="233"/>
      <c r="Q18" s="388"/>
      <c r="R18" s="233" t="s">
        <v>17</v>
      </c>
      <c r="S18" s="356"/>
      <c r="T18" s="233"/>
      <c r="U18" s="233"/>
      <c r="V18" s="388"/>
      <c r="W18" s="236"/>
    </row>
    <row r="19" spans="1:23" ht="12.75">
      <c r="A19" s="400">
        <v>16</v>
      </c>
      <c r="B19" s="352" t="str">
        <f>INDEX(Info!$B$2:$B$25,A19)</f>
        <v>Lightning Bots</v>
      </c>
      <c r="C19" s="389"/>
      <c r="D19" s="389"/>
      <c r="E19" s="389"/>
      <c r="F19" s="390" t="s">
        <v>13</v>
      </c>
      <c r="G19" s="393" t="s">
        <v>14</v>
      </c>
      <c r="H19" s="450" t="s">
        <v>12</v>
      </c>
      <c r="I19" s="464"/>
      <c r="J19" s="372"/>
      <c r="K19" s="465" t="s">
        <v>15</v>
      </c>
      <c r="L19" s="476"/>
      <c r="M19" s="394"/>
      <c r="N19" s="395"/>
      <c r="O19" s="395"/>
      <c r="P19" s="395"/>
      <c r="Q19" s="395"/>
      <c r="R19" s="395" t="s">
        <v>15</v>
      </c>
      <c r="S19" s="357"/>
      <c r="T19" s="395"/>
      <c r="U19" s="395"/>
      <c r="V19" s="396"/>
      <c r="W19" s="397"/>
    </row>
    <row r="20" spans="2:74" ht="50.25" hidden="1">
      <c r="B20" s="358"/>
      <c r="C20" s="359">
        <f>C3</f>
        <v>0.46875</v>
      </c>
      <c r="D20" s="360"/>
      <c r="E20" s="361"/>
      <c r="F20" s="362">
        <f>D3</f>
        <v>0</v>
      </c>
      <c r="G20" s="363"/>
      <c r="H20" s="364"/>
      <c r="I20" s="216">
        <f>E3</f>
        <v>0</v>
      </c>
      <c r="J20" s="217"/>
      <c r="K20" s="218"/>
      <c r="L20" s="359">
        <f>F3</f>
        <v>0.5</v>
      </c>
      <c r="M20" s="360"/>
      <c r="N20" s="361"/>
      <c r="O20" s="362">
        <f>G3</f>
        <v>0</v>
      </c>
      <c r="P20" s="363"/>
      <c r="Q20" s="364"/>
      <c r="R20" s="216">
        <f>H3</f>
        <v>0.5208333333333335</v>
      </c>
      <c r="S20" s="217"/>
      <c r="T20" s="218"/>
      <c r="U20" s="93"/>
      <c r="V20" s="94"/>
      <c r="W20" s="95"/>
      <c r="X20" s="81"/>
      <c r="Y20" s="82"/>
      <c r="Z20" s="96"/>
      <c r="AA20" s="41"/>
      <c r="AB20" s="79"/>
      <c r="AC20" s="359">
        <f>M3</f>
        <v>0.5625</v>
      </c>
      <c r="AD20" s="360"/>
      <c r="AE20" s="361"/>
      <c r="AF20" s="362">
        <f>P3</f>
        <v>0.5729166666666666</v>
      </c>
      <c r="AG20" s="363"/>
      <c r="AH20" s="364"/>
      <c r="AI20" s="216">
        <f>S3</f>
        <v>0.5833333333333333</v>
      </c>
      <c r="AJ20" s="217"/>
      <c r="AK20" s="218"/>
      <c r="AL20" s="359">
        <f>C32</f>
        <v>0.6145833333333331</v>
      </c>
      <c r="AM20" s="360"/>
      <c r="AN20" s="361"/>
      <c r="AO20" s="362">
        <f>F32</f>
        <v>0.625</v>
      </c>
      <c r="AP20" s="363"/>
      <c r="AQ20" s="364"/>
      <c r="AR20" s="216">
        <f>I32</f>
        <v>0.6354166666666664</v>
      </c>
      <c r="AS20" s="217"/>
      <c r="AT20" s="218"/>
      <c r="AU20" s="365"/>
      <c r="AV20" s="366"/>
      <c r="AW20" s="367"/>
      <c r="AX20" s="359">
        <f>M32</f>
        <v>0.65625</v>
      </c>
      <c r="AY20" s="368"/>
      <c r="AZ20" s="369"/>
      <c r="BA20" s="370">
        <f>P32</f>
        <v>0.6666666666666663</v>
      </c>
      <c r="BB20" s="371"/>
      <c r="BC20" s="306"/>
      <c r="BD20" s="307">
        <f>R32</f>
        <v>0.6770833333333329</v>
      </c>
      <c r="BE20" s="308"/>
      <c r="BF20" s="309"/>
      <c r="BG20" s="353" t="s">
        <v>18</v>
      </c>
      <c r="BH20" s="93"/>
      <c r="BI20" s="93"/>
      <c r="BJ20" s="372"/>
      <c r="BK20" s="93"/>
      <c r="BL20" s="93"/>
      <c r="BM20" s="93"/>
      <c r="BN20" s="93"/>
      <c r="BO20" s="93"/>
      <c r="BP20" s="93"/>
      <c r="BQ20" s="373" t="s">
        <v>110</v>
      </c>
      <c r="BR20" s="52"/>
      <c r="BS20" s="81"/>
      <c r="BT20" s="82"/>
      <c r="BU20" s="96"/>
      <c r="BV20" s="95"/>
    </row>
    <row r="22" ht="12.75">
      <c r="B22" t="s">
        <v>126</v>
      </c>
    </row>
    <row r="23" spans="2:22" ht="12.75">
      <c r="B23" t="s">
        <v>127</v>
      </c>
      <c r="N23" s="7"/>
      <c r="O23" s="3"/>
      <c r="P23" s="3" t="s">
        <v>131</v>
      </c>
      <c r="Q23" s="18"/>
      <c r="R23" s="3"/>
      <c r="S23" s="3"/>
      <c r="T23" s="3"/>
      <c r="U23" s="3"/>
      <c r="V23" s="4"/>
    </row>
    <row r="24" spans="2:22" ht="12.75">
      <c r="B24" t="s">
        <v>128</v>
      </c>
      <c r="N24" s="7" t="s">
        <v>23</v>
      </c>
      <c r="O24" s="3"/>
      <c r="P24" s="3"/>
      <c r="Q24" s="4"/>
      <c r="R24" s="42" t="s">
        <v>12</v>
      </c>
      <c r="S24" s="86"/>
      <c r="T24" s="269" t="s">
        <v>108</v>
      </c>
      <c r="U24" s="3"/>
      <c r="V24" s="322" t="s">
        <v>105</v>
      </c>
    </row>
    <row r="25" spans="14:22" ht="12.75">
      <c r="N25" s="7" t="s">
        <v>25</v>
      </c>
      <c r="O25" s="3"/>
      <c r="P25" s="3"/>
      <c r="Q25" s="4"/>
      <c r="R25" s="106" t="s">
        <v>13</v>
      </c>
      <c r="S25" s="89"/>
      <c r="T25" s="269" t="s">
        <v>108</v>
      </c>
      <c r="U25" s="3"/>
      <c r="V25" s="322" t="s">
        <v>104</v>
      </c>
    </row>
    <row r="26" spans="2:22" ht="12.75">
      <c r="B26" t="s">
        <v>28</v>
      </c>
      <c r="N26" s="7" t="s">
        <v>27</v>
      </c>
      <c r="O26" s="3"/>
      <c r="P26" s="3"/>
      <c r="Q26" s="4"/>
      <c r="R26" s="48" t="s">
        <v>14</v>
      </c>
      <c r="S26" s="92"/>
      <c r="T26" s="269" t="s">
        <v>108</v>
      </c>
      <c r="U26" s="3"/>
      <c r="V26" s="322" t="s">
        <v>107</v>
      </c>
    </row>
    <row r="27" ht="12.75">
      <c r="B27" t="s">
        <v>129</v>
      </c>
    </row>
    <row r="30" spans="3:18" ht="12.75">
      <c r="C30" s="187" t="s">
        <v>79</v>
      </c>
      <c r="D30" s="188"/>
      <c r="E30" s="188"/>
      <c r="F30" s="188"/>
      <c r="G30" s="188"/>
      <c r="H30" s="189"/>
      <c r="I30" s="188"/>
      <c r="J30" s="187" t="s">
        <v>80</v>
      </c>
      <c r="K30" s="189"/>
      <c r="L30" s="188"/>
      <c r="M30" s="188"/>
      <c r="N30" s="188"/>
      <c r="O30" s="188"/>
      <c r="P30" s="189"/>
      <c r="Q30" s="188"/>
      <c r="R30" s="193"/>
    </row>
    <row r="31" spans="3:23" ht="30" customHeight="1">
      <c r="C31" s="406">
        <v>11</v>
      </c>
      <c r="D31" s="406">
        <v>12</v>
      </c>
      <c r="E31" s="406">
        <v>13</v>
      </c>
      <c r="F31" s="406">
        <v>14</v>
      </c>
      <c r="G31" s="406">
        <v>15</v>
      </c>
      <c r="H31" s="406">
        <v>16</v>
      </c>
      <c r="I31" s="406"/>
      <c r="J31" s="406">
        <v>17</v>
      </c>
      <c r="K31" s="406">
        <v>18</v>
      </c>
      <c r="L31" s="406">
        <v>19</v>
      </c>
      <c r="M31" s="406">
        <v>20</v>
      </c>
      <c r="N31" s="406">
        <v>21</v>
      </c>
      <c r="O31" s="406">
        <v>22</v>
      </c>
      <c r="P31" s="406">
        <v>23</v>
      </c>
      <c r="Q31" s="407">
        <v>24</v>
      </c>
      <c r="R31" s="424"/>
      <c r="S31" s="431"/>
      <c r="T31" s="432"/>
      <c r="U31" s="432"/>
      <c r="V31" s="433"/>
      <c r="W31" s="426"/>
    </row>
    <row r="32" spans="1:23" ht="48" customHeight="1">
      <c r="A32" s="408" t="s">
        <v>8</v>
      </c>
      <c r="B32" s="409" t="s">
        <v>9</v>
      </c>
      <c r="C32" s="466">
        <v>0.6145833333333331</v>
      </c>
      <c r="D32" s="466">
        <v>0.6180555555555554</v>
      </c>
      <c r="E32" s="466">
        <v>0.6215277777777776</v>
      </c>
      <c r="F32" s="466">
        <v>0.625</v>
      </c>
      <c r="G32" s="466">
        <v>0.628472222222222</v>
      </c>
      <c r="H32" s="466">
        <v>0.6319444444444442</v>
      </c>
      <c r="I32" s="466">
        <v>0.6354166666666664</v>
      </c>
      <c r="J32" s="466">
        <v>0.645833333333333</v>
      </c>
      <c r="K32" s="467">
        <v>0.6493055555555552</v>
      </c>
      <c r="L32" s="466">
        <v>0.6527777777777775</v>
      </c>
      <c r="M32" s="467">
        <v>0.65625</v>
      </c>
      <c r="N32" s="468">
        <v>0.6597222222222219</v>
      </c>
      <c r="O32" s="468">
        <v>0.6631944444444441</v>
      </c>
      <c r="P32" s="466">
        <v>0.6666666666666663</v>
      </c>
      <c r="Q32" s="468">
        <v>0.6701388888888885</v>
      </c>
      <c r="R32" s="466">
        <v>0.6770833333333329</v>
      </c>
      <c r="S32" s="466">
        <v>0.6875</v>
      </c>
      <c r="T32" s="466">
        <v>0.7083333333333334</v>
      </c>
      <c r="U32" s="468">
        <v>0.7291666666666666</v>
      </c>
      <c r="V32" s="469">
        <v>0.75</v>
      </c>
      <c r="W32" s="469">
        <v>0.75</v>
      </c>
    </row>
    <row r="33" spans="1:23" ht="12.75">
      <c r="A33" s="398">
        <v>1</v>
      </c>
      <c r="B33" s="352" t="str">
        <f>INDEX(Info!$B$2:$B$25,A33)</f>
        <v>The Cyborgs</v>
      </c>
      <c r="C33" s="384"/>
      <c r="D33" s="385" t="s">
        <v>17</v>
      </c>
      <c r="E33" s="386"/>
      <c r="F33" s="385"/>
      <c r="G33" s="385"/>
      <c r="H33" s="385"/>
      <c r="I33" s="354"/>
      <c r="J33" s="386"/>
      <c r="K33" s="385" t="s">
        <v>15</v>
      </c>
      <c r="L33" s="387"/>
      <c r="M33" s="385"/>
      <c r="N33" s="385"/>
      <c r="O33" s="385"/>
      <c r="P33" s="385" t="s">
        <v>16</v>
      </c>
      <c r="Q33" s="385"/>
      <c r="R33" s="354"/>
      <c r="S33" s="437"/>
      <c r="T33" s="385"/>
      <c r="U33" s="383"/>
      <c r="V33" s="438"/>
      <c r="W33" s="454"/>
    </row>
    <row r="34" spans="1:23" ht="12.75">
      <c r="A34" s="399">
        <v>2</v>
      </c>
      <c r="B34" s="352" t="str">
        <f>INDEX(Info!$B$2:$B$25,A34)</f>
        <v>Mat Scientists</v>
      </c>
      <c r="C34" s="232"/>
      <c r="D34" s="233" t="s">
        <v>15</v>
      </c>
      <c r="E34" s="388"/>
      <c r="F34" s="233"/>
      <c r="G34" s="233"/>
      <c r="H34" s="233"/>
      <c r="I34" s="356"/>
      <c r="J34" s="233" t="s">
        <v>16</v>
      </c>
      <c r="K34" s="233"/>
      <c r="L34" s="236"/>
      <c r="M34" s="233"/>
      <c r="N34" s="233"/>
      <c r="O34" s="233"/>
      <c r="P34" s="233"/>
      <c r="Q34" s="233" t="s">
        <v>17</v>
      </c>
      <c r="R34" s="356"/>
      <c r="S34" s="446" t="s">
        <v>119</v>
      </c>
      <c r="T34" s="233"/>
      <c r="U34" s="238"/>
      <c r="V34" s="439"/>
      <c r="W34" s="355"/>
    </row>
    <row r="35" spans="1:23" ht="12.75">
      <c r="A35" s="399">
        <v>3</v>
      </c>
      <c r="B35" s="352" t="str">
        <f>INDEX(Info!$B$2:$B$25,A35)</f>
        <v>Robotic Ravioli</v>
      </c>
      <c r="C35" s="232"/>
      <c r="D35" s="233"/>
      <c r="E35" s="233" t="s">
        <v>11</v>
      </c>
      <c r="F35" s="388"/>
      <c r="G35" s="233"/>
      <c r="H35" s="233"/>
      <c r="I35" s="356"/>
      <c r="J35" s="233"/>
      <c r="K35" s="233" t="s">
        <v>17</v>
      </c>
      <c r="L35" s="236"/>
      <c r="M35" s="233"/>
      <c r="N35" s="233"/>
      <c r="O35" s="233"/>
      <c r="P35" s="233"/>
      <c r="Q35" s="233" t="s">
        <v>15</v>
      </c>
      <c r="R35" s="356"/>
      <c r="S35" s="447" t="s">
        <v>5</v>
      </c>
      <c r="T35" s="410"/>
      <c r="U35" s="238"/>
      <c r="V35" s="442"/>
      <c r="W35" s="355"/>
    </row>
    <row r="36" spans="1:23" ht="12.75">
      <c r="A36" s="399">
        <v>4</v>
      </c>
      <c r="B36" s="352" t="str">
        <f>INDEX(Info!$B$2:$B$25,A36)</f>
        <v>MINITW</v>
      </c>
      <c r="C36" s="232"/>
      <c r="D36" s="233"/>
      <c r="E36" s="233" t="s">
        <v>16</v>
      </c>
      <c r="F36" s="388"/>
      <c r="G36" s="233"/>
      <c r="H36" s="233"/>
      <c r="I36" s="356"/>
      <c r="J36" s="233" t="s">
        <v>11</v>
      </c>
      <c r="K36" s="233"/>
      <c r="L36" s="236"/>
      <c r="M36" s="233"/>
      <c r="N36" s="233"/>
      <c r="O36" s="233"/>
      <c r="P36" s="233" t="s">
        <v>11</v>
      </c>
      <c r="Q36" s="233"/>
      <c r="R36" s="356"/>
      <c r="S36" s="443"/>
      <c r="T36" s="410"/>
      <c r="U36" s="238"/>
      <c r="V36" s="442"/>
      <c r="W36" s="355"/>
    </row>
    <row r="37" spans="1:23" ht="12.75">
      <c r="A37" s="399">
        <v>5</v>
      </c>
      <c r="B37" s="352" t="str">
        <f>INDEX(Info!$B$2:$B$25,A37)</f>
        <v>Gears</v>
      </c>
      <c r="C37" s="42" t="s">
        <v>12</v>
      </c>
      <c r="D37" s="43"/>
      <c r="E37" s="44"/>
      <c r="F37" s="153" t="s">
        <v>13</v>
      </c>
      <c r="G37" s="46"/>
      <c r="H37" s="212"/>
      <c r="I37" s="448" t="s">
        <v>14</v>
      </c>
      <c r="J37" s="233"/>
      <c r="K37" s="233"/>
      <c r="L37" s="236"/>
      <c r="M37" s="238"/>
      <c r="N37" s="233" t="s">
        <v>11</v>
      </c>
      <c r="O37" s="238"/>
      <c r="P37" s="233"/>
      <c r="Q37" s="388"/>
      <c r="R37" s="356"/>
      <c r="S37" s="234"/>
      <c r="T37" s="410"/>
      <c r="U37" s="238"/>
      <c r="V37" s="442"/>
      <c r="W37" s="355"/>
    </row>
    <row r="38" spans="1:23" ht="12.75">
      <c r="A38" s="399">
        <v>6</v>
      </c>
      <c r="B38" s="352" t="str">
        <f>INDEX(Info!$B$2:$B$25,A38)</f>
        <v>40 Loyola SAPlings</v>
      </c>
      <c r="C38" s="48" t="s">
        <v>14</v>
      </c>
      <c r="D38" s="49"/>
      <c r="E38" s="50"/>
      <c r="F38" s="152" t="s">
        <v>12</v>
      </c>
      <c r="G38" s="65"/>
      <c r="H38" s="213"/>
      <c r="I38" s="451" t="s">
        <v>13</v>
      </c>
      <c r="J38" s="388"/>
      <c r="K38" s="388"/>
      <c r="L38" s="388"/>
      <c r="M38" s="235"/>
      <c r="N38" s="388"/>
      <c r="O38" s="232" t="s">
        <v>17</v>
      </c>
      <c r="P38" s="388"/>
      <c r="Q38" s="233"/>
      <c r="R38" s="356"/>
      <c r="S38" s="443"/>
      <c r="T38" s="444" t="s">
        <v>120</v>
      </c>
      <c r="U38" s="238"/>
      <c r="V38" s="442"/>
      <c r="W38" s="355"/>
    </row>
    <row r="39" spans="1:23" ht="12.75">
      <c r="A39" s="399">
        <v>7</v>
      </c>
      <c r="B39" s="352" t="str">
        <f>INDEX(Info!$B$2:$B$25,A39)</f>
        <v>SAP0wer4</v>
      </c>
      <c r="C39" s="45" t="s">
        <v>13</v>
      </c>
      <c r="D39" s="66"/>
      <c r="E39" s="47"/>
      <c r="F39" s="48" t="s">
        <v>14</v>
      </c>
      <c r="G39" s="49"/>
      <c r="H39" s="214"/>
      <c r="I39" s="450" t="s">
        <v>12</v>
      </c>
      <c r="J39" s="388"/>
      <c r="K39" s="388"/>
      <c r="L39" s="388"/>
      <c r="M39" s="235"/>
      <c r="N39" s="388"/>
      <c r="O39" s="232" t="s">
        <v>15</v>
      </c>
      <c r="P39" s="232"/>
      <c r="Q39" s="233"/>
      <c r="R39" s="356"/>
      <c r="S39" s="443"/>
      <c r="T39" s="445" t="s">
        <v>121</v>
      </c>
      <c r="U39" s="238"/>
      <c r="V39" s="442"/>
      <c r="W39" s="355"/>
    </row>
    <row r="40" spans="1:23" ht="12.75">
      <c r="A40" s="399">
        <v>8</v>
      </c>
      <c r="B40" s="352" t="str">
        <f>INDEX(Info!$B$2:$B$25,A40)</f>
        <v>Adroits</v>
      </c>
      <c r="C40" s="240"/>
      <c r="D40" s="388"/>
      <c r="E40" s="388"/>
      <c r="F40" s="388"/>
      <c r="G40" s="233" t="s">
        <v>11</v>
      </c>
      <c r="H40" s="388"/>
      <c r="I40" s="356"/>
      <c r="J40" s="388"/>
      <c r="K40" s="388"/>
      <c r="L40" s="388"/>
      <c r="M40" s="411" t="s">
        <v>12</v>
      </c>
      <c r="N40" s="167"/>
      <c r="O40" s="168"/>
      <c r="P40" s="153" t="s">
        <v>13</v>
      </c>
      <c r="Q40" s="169"/>
      <c r="R40" s="448" t="s">
        <v>14</v>
      </c>
      <c r="S40" s="443"/>
      <c r="T40" s="445" t="s">
        <v>7</v>
      </c>
      <c r="U40" s="238"/>
      <c r="V40" s="442"/>
      <c r="W40" s="355"/>
    </row>
    <row r="41" spans="1:23" ht="12.75">
      <c r="A41" s="399">
        <v>9</v>
      </c>
      <c r="B41" s="352" t="str">
        <f>INDEX(Info!$B$2:$B$25,A41)</f>
        <v>Kung Food</v>
      </c>
      <c r="C41" s="235"/>
      <c r="D41" s="233"/>
      <c r="E41" s="233"/>
      <c r="F41" s="233" t="s">
        <v>15</v>
      </c>
      <c r="G41" s="233"/>
      <c r="H41" s="233"/>
      <c r="I41" s="356"/>
      <c r="J41" s="233"/>
      <c r="K41" s="388"/>
      <c r="L41" s="233"/>
      <c r="M41" s="223" t="s">
        <v>14</v>
      </c>
      <c r="N41" s="80"/>
      <c r="O41" s="165"/>
      <c r="P41" s="171" t="s">
        <v>12</v>
      </c>
      <c r="Q41" s="65"/>
      <c r="R41" s="449" t="s">
        <v>13</v>
      </c>
      <c r="S41" s="443"/>
      <c r="T41" s="445" t="s">
        <v>130</v>
      </c>
      <c r="U41" s="238"/>
      <c r="V41" s="442"/>
      <c r="W41" s="355"/>
    </row>
    <row r="42" spans="1:23" ht="12.75">
      <c r="A42" s="399">
        <v>10</v>
      </c>
      <c r="B42" s="352" t="str">
        <f>INDEX(Info!$B$2:$B$25,A42)</f>
        <v>Fantastic Lego Legion</v>
      </c>
      <c r="C42" s="235"/>
      <c r="D42" s="233"/>
      <c r="E42" s="233"/>
      <c r="F42" s="388"/>
      <c r="G42" s="233"/>
      <c r="H42" s="233" t="s">
        <v>17</v>
      </c>
      <c r="I42" s="356"/>
      <c r="J42" s="233"/>
      <c r="K42" s="388"/>
      <c r="L42" s="233"/>
      <c r="M42" s="414" t="s">
        <v>13</v>
      </c>
      <c r="N42" s="391"/>
      <c r="O42" s="392"/>
      <c r="P42" s="172" t="s">
        <v>14</v>
      </c>
      <c r="Q42" s="417"/>
      <c r="R42" s="450" t="s">
        <v>12</v>
      </c>
      <c r="S42" s="443"/>
      <c r="T42" s="445"/>
      <c r="U42" s="238"/>
      <c r="V42" s="442"/>
      <c r="W42" s="355"/>
    </row>
    <row r="43" spans="1:23" ht="12.75">
      <c r="A43" s="399">
        <v>11</v>
      </c>
      <c r="B43" s="352" t="str">
        <f>INDEX(Info!$B$2:$B$25,A43)</f>
        <v>The Other Team Again</v>
      </c>
      <c r="C43" s="232"/>
      <c r="D43" s="233"/>
      <c r="E43" s="233"/>
      <c r="F43" s="233"/>
      <c r="G43" s="233"/>
      <c r="H43" s="233" t="s">
        <v>15</v>
      </c>
      <c r="I43" s="356"/>
      <c r="J43" s="388"/>
      <c r="K43" s="233"/>
      <c r="L43" s="236"/>
      <c r="M43" s="233"/>
      <c r="N43" s="233"/>
      <c r="O43" s="233"/>
      <c r="P43" s="233"/>
      <c r="Q43" s="233"/>
      <c r="R43" s="356"/>
      <c r="S43" s="443"/>
      <c r="T43" s="445"/>
      <c r="U43" s="238"/>
      <c r="V43" s="442"/>
      <c r="W43" s="355"/>
    </row>
    <row r="44" spans="1:23" ht="12.75">
      <c r="A44" s="399">
        <v>12</v>
      </c>
      <c r="B44" s="352" t="str">
        <f>INDEX(Info!$B$2:$B$25,A44)</f>
        <v>Alien Calamari</v>
      </c>
      <c r="C44" s="232"/>
      <c r="D44" s="233"/>
      <c r="E44" s="233"/>
      <c r="F44" s="233"/>
      <c r="G44" s="233"/>
      <c r="H44" s="233"/>
      <c r="I44" s="356"/>
      <c r="J44" s="233"/>
      <c r="K44" s="233"/>
      <c r="L44" s="236"/>
      <c r="M44" s="233"/>
      <c r="N44" s="233" t="s">
        <v>16</v>
      </c>
      <c r="O44" s="233"/>
      <c r="P44" s="233"/>
      <c r="Q44" s="233"/>
      <c r="R44" s="356"/>
      <c r="S44" s="401"/>
      <c r="T44" s="233"/>
      <c r="U44" s="416" t="s">
        <v>122</v>
      </c>
      <c r="V44" s="439"/>
      <c r="W44" s="355"/>
    </row>
    <row r="45" spans="1:23" ht="12.75">
      <c r="A45" s="399">
        <v>13</v>
      </c>
      <c r="B45" s="352" t="str">
        <f>INDEX(Info!$B$2:$B$25,A45)</f>
        <v>Pieceful Programmers</v>
      </c>
      <c r="C45" s="232" t="s">
        <v>16</v>
      </c>
      <c r="D45" s="233"/>
      <c r="E45" s="233"/>
      <c r="F45" s="233"/>
      <c r="G45" s="233"/>
      <c r="H45" s="233"/>
      <c r="I45" s="355"/>
      <c r="J45" s="233"/>
      <c r="K45" s="233"/>
      <c r="L45" s="236"/>
      <c r="M45" s="233" t="s">
        <v>15</v>
      </c>
      <c r="N45" s="233"/>
      <c r="O45" s="233"/>
      <c r="P45" s="233"/>
      <c r="Q45" s="233"/>
      <c r="R45" s="356"/>
      <c r="S45" s="401"/>
      <c r="T45" s="233"/>
      <c r="U45" s="238" t="s">
        <v>124</v>
      </c>
      <c r="V45" s="439"/>
      <c r="W45" s="355"/>
    </row>
    <row r="46" spans="1:23" ht="12.75">
      <c r="A46" s="399">
        <v>14</v>
      </c>
      <c r="B46" s="352" t="str">
        <f>INDEX(Info!$B$2:$B$25,A46)</f>
        <v>Extreme Kennedy</v>
      </c>
      <c r="C46" s="232"/>
      <c r="D46" s="388"/>
      <c r="E46" s="233"/>
      <c r="F46" s="233" t="s">
        <v>17</v>
      </c>
      <c r="G46" s="233"/>
      <c r="H46" s="388"/>
      <c r="I46" s="356"/>
      <c r="J46" s="233"/>
      <c r="K46" s="233"/>
      <c r="L46" s="233" t="s">
        <v>11</v>
      </c>
      <c r="M46" s="233"/>
      <c r="N46" s="233"/>
      <c r="O46" s="233"/>
      <c r="P46" s="233"/>
      <c r="Q46" s="233"/>
      <c r="R46" s="356"/>
      <c r="S46" s="401"/>
      <c r="T46" s="233"/>
      <c r="U46" s="238" t="s">
        <v>7</v>
      </c>
      <c r="V46" s="439"/>
      <c r="W46" s="355"/>
    </row>
    <row r="47" spans="1:23" ht="12.75">
      <c r="A47" s="399">
        <v>15</v>
      </c>
      <c r="B47" s="352" t="str">
        <f>INDEX(Info!$B$2:$B$25,A47)</f>
        <v>Hazardous Waste</v>
      </c>
      <c r="C47" s="232" t="s">
        <v>11</v>
      </c>
      <c r="D47" s="233"/>
      <c r="E47" s="233"/>
      <c r="F47" s="233"/>
      <c r="G47" s="233"/>
      <c r="H47" s="388"/>
      <c r="I47" s="356"/>
      <c r="J47" s="233"/>
      <c r="K47" s="388"/>
      <c r="L47" s="233" t="s">
        <v>16</v>
      </c>
      <c r="M47" s="233"/>
      <c r="N47" s="233"/>
      <c r="O47" s="233"/>
      <c r="P47" s="233"/>
      <c r="Q47" s="233"/>
      <c r="R47" s="356"/>
      <c r="S47" s="401"/>
      <c r="T47" s="233"/>
      <c r="U47" s="233"/>
      <c r="V47" s="439"/>
      <c r="W47" s="355"/>
    </row>
    <row r="48" spans="1:23" ht="12.75">
      <c r="A48" s="400">
        <v>16</v>
      </c>
      <c r="B48" s="352" t="str">
        <f>INDEX(Info!$B$2:$B$25,A48)</f>
        <v>Lightning Bots</v>
      </c>
      <c r="C48" s="394"/>
      <c r="D48" s="396"/>
      <c r="E48" s="395"/>
      <c r="F48" s="395"/>
      <c r="G48" s="395" t="s">
        <v>16</v>
      </c>
      <c r="H48" s="395"/>
      <c r="I48" s="452"/>
      <c r="J48" s="395"/>
      <c r="K48" s="396"/>
      <c r="L48" s="397"/>
      <c r="M48" s="395" t="s">
        <v>17</v>
      </c>
      <c r="N48" s="395"/>
      <c r="O48" s="395"/>
      <c r="P48" s="395"/>
      <c r="Q48" s="395"/>
      <c r="R48" s="357"/>
      <c r="S48" s="440"/>
      <c r="T48" s="395"/>
      <c r="U48" s="395"/>
      <c r="V48" s="441"/>
      <c r="W48" s="452"/>
    </row>
  </sheetData>
  <mergeCells count="1">
    <mergeCell ref="L4:L19"/>
  </mergeCells>
  <conditionalFormatting sqref="AY20:AZ20 C43:C48 E35:E36 G33:I36 K33:L37 C33:D36 I41:I44 I46:I47 D41:D45 D47 J44:J48 AU20 J34:J37 R33:R39 P33:P37 Q38:Q39 P39 O38:O39 N37 M33:O36 H41:H45 L41:L48 M43:R48 Q33:Q36 M8:M13 M16:M19 N8:N19 O10:O19 Q19:R19 S8:S10 S12 S14:S19 R8:R13 R15 Q16:Q17 P8:Q14 P15:P19 R17:R18 K43:K46 T8:T11 T13:T19 U8:U15 U18:U19 V8:V17 T44:T48 F33:F34 E41:E48 G40:G48 H48 F43:F48 F41 J41:J42 S41:S48 T33:T34 S33 W4:W19">
    <cfRule type="cellIs" priority="1" dxfId="3" operator="greaterThanOrEqual" stopIfTrue="1">
      <formula>"B1"</formula>
    </cfRule>
    <cfRule type="cellIs" priority="2" dxfId="4" operator="greaterThanOrEqual" stopIfTrue="1">
      <formula>"A1"</formula>
    </cfRule>
  </conditionalFormatting>
  <conditionalFormatting sqref="M2:R2 T2:W2 C31:R31">
    <cfRule type="cellIs" priority="3" dxfId="0" operator="lessThanOrEqual" stopIfTrue="1">
      <formula>0</formula>
    </cfRule>
  </conditionalFormatting>
  <printOptions/>
  <pageMargins left="0.2" right="0.2" top="0.2" bottom="0.2" header="0.2" footer="0.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3.00390625" style="0" customWidth="1"/>
    <col min="3" max="81" width="3.00390625" style="0" customWidth="1"/>
    <col min="82" max="82" width="4.8515625" style="0" customWidth="1"/>
    <col min="83" max="83" width="3.00390625" style="0" customWidth="1"/>
  </cols>
  <sheetData>
    <row r="1" spans="2:80" ht="12.75">
      <c r="B1" s="107"/>
      <c r="C1" s="326" t="s">
        <v>111</v>
      </c>
      <c r="D1" s="1"/>
      <c r="E1" s="1"/>
      <c r="F1" s="1"/>
      <c r="G1" s="1"/>
      <c r="H1" s="1"/>
      <c r="I1" s="1"/>
      <c r="J1" s="1"/>
      <c r="K1" s="2"/>
      <c r="L1" s="208"/>
      <c r="M1" s="182"/>
      <c r="N1" s="182"/>
      <c r="O1" s="182"/>
      <c r="P1" s="182"/>
      <c r="Q1" s="182"/>
      <c r="R1" s="187" t="s">
        <v>81</v>
      </c>
      <c r="S1" s="189"/>
      <c r="T1" s="189"/>
      <c r="U1" s="189"/>
      <c r="V1" s="193"/>
      <c r="W1" s="5"/>
      <c r="X1" s="5"/>
      <c r="Y1" s="5"/>
      <c r="Z1" s="5"/>
      <c r="AA1" s="5"/>
      <c r="AB1" s="5"/>
      <c r="AC1" s="5"/>
      <c r="AD1" s="187" t="s">
        <v>78</v>
      </c>
      <c r="AE1" s="188"/>
      <c r="AF1" s="188"/>
      <c r="AG1" s="188"/>
      <c r="AH1" s="188"/>
      <c r="AI1" s="188"/>
      <c r="AJ1" s="188"/>
      <c r="AK1" s="188"/>
      <c r="AL1" s="188"/>
      <c r="AM1" s="188"/>
      <c r="AN1" s="189"/>
      <c r="AO1" s="190"/>
      <c r="AP1" s="191"/>
      <c r="AQ1" s="6"/>
      <c r="AR1" s="192"/>
      <c r="AS1" s="187" t="s">
        <v>79</v>
      </c>
      <c r="AT1" s="188"/>
      <c r="AU1" s="188"/>
      <c r="AV1" s="188"/>
      <c r="AW1" s="188"/>
      <c r="AX1" s="189"/>
      <c r="AY1" s="188"/>
      <c r="AZ1" s="193"/>
      <c r="BA1" s="191"/>
      <c r="BB1" s="187" t="s">
        <v>80</v>
      </c>
      <c r="BC1" s="188"/>
      <c r="BD1" s="188"/>
      <c r="BE1" s="188"/>
      <c r="BF1" s="188"/>
      <c r="BG1" s="189"/>
      <c r="BH1" s="188"/>
      <c r="BI1" s="189"/>
      <c r="BJ1" s="188"/>
      <c r="BK1" s="188"/>
      <c r="BL1" s="188"/>
      <c r="BM1" s="191"/>
      <c r="BN1" s="6"/>
      <c r="BO1" s="313" t="s">
        <v>0</v>
      </c>
      <c r="BP1" s="314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315"/>
    </row>
    <row r="2" spans="2:83" ht="33.75" customHeight="1">
      <c r="B2" s="321"/>
      <c r="C2" s="273"/>
      <c r="D2" s="274"/>
      <c r="E2" s="274"/>
      <c r="F2" s="274"/>
      <c r="G2" s="274"/>
      <c r="H2" s="274"/>
      <c r="I2" s="274"/>
      <c r="J2" s="274"/>
      <c r="K2" s="275"/>
      <c r="L2" s="209" t="s">
        <v>88</v>
      </c>
      <c r="M2" s="210"/>
      <c r="N2" s="210"/>
      <c r="O2" s="211"/>
      <c r="P2" s="277"/>
      <c r="Q2" s="276"/>
      <c r="R2" s="207" t="s">
        <v>1</v>
      </c>
      <c r="S2" s="194"/>
      <c r="T2" s="194"/>
      <c r="U2" s="194"/>
      <c r="V2" s="194"/>
      <c r="W2" s="9"/>
      <c r="X2" s="10" t="s">
        <v>2</v>
      </c>
      <c r="Y2" s="11"/>
      <c r="Z2" s="11"/>
      <c r="AA2" s="12"/>
      <c r="AB2" s="13"/>
      <c r="AC2" s="13" t="s">
        <v>3</v>
      </c>
      <c r="AD2" s="183">
        <f>MAX($AC2:AC2)+1</f>
        <v>1</v>
      </c>
      <c r="AE2" s="183">
        <f>MAX($AC2:AD2)+1</f>
        <v>2</v>
      </c>
      <c r="AF2" s="183">
        <f>MAX($AC2:AE2)+1</f>
        <v>3</v>
      </c>
      <c r="AG2" s="183">
        <f>MAX($AC2:AF2)+1</f>
        <v>4</v>
      </c>
      <c r="AH2" s="183">
        <f>MAX($AC2:AG2)+1</f>
        <v>5</v>
      </c>
      <c r="AI2" s="183">
        <f>MAX($AC2:AH2)+1</f>
        <v>6</v>
      </c>
      <c r="AJ2" s="150"/>
      <c r="AK2" s="183"/>
      <c r="AL2" s="183">
        <f>MAX($AC2:AK2)+1</f>
        <v>7</v>
      </c>
      <c r="AM2" s="183">
        <f>MAX($AC2:AL2)+1</f>
        <v>8</v>
      </c>
      <c r="AN2" s="183">
        <f>MAX($AC2:AM2)+1</f>
        <v>9</v>
      </c>
      <c r="AO2" s="183">
        <f>MAX($AC2:AN2)+1</f>
        <v>10</v>
      </c>
      <c r="AP2" s="15"/>
      <c r="AQ2" s="14"/>
      <c r="AR2" s="16"/>
      <c r="AS2" s="183">
        <f>MAX($AC2:AR2)+1</f>
        <v>11</v>
      </c>
      <c r="AT2" s="183">
        <f>MAX($AC2:AS2)+1</f>
        <v>12</v>
      </c>
      <c r="AU2" s="183">
        <f>MAX($AC2:AT2)+1</f>
        <v>13</v>
      </c>
      <c r="AV2" s="183">
        <f>MAX($AC2:AU2)+1</f>
        <v>14</v>
      </c>
      <c r="AW2" s="183">
        <f>MAX($AC2:AV2)+1</f>
        <v>15</v>
      </c>
      <c r="AX2" s="183">
        <f>MAX($AC2:AW2)+1</f>
        <v>16</v>
      </c>
      <c r="AY2" s="183"/>
      <c r="AZ2" s="183"/>
      <c r="BA2" s="183"/>
      <c r="BB2" s="183">
        <f>MAX($AC2:BA2)+1</f>
        <v>17</v>
      </c>
      <c r="BC2" s="183">
        <f>MAX($AC2:BB2)+1</f>
        <v>18</v>
      </c>
      <c r="BD2" s="183">
        <f>MAX($AC2:BC2)+1</f>
        <v>19</v>
      </c>
      <c r="BE2" s="183">
        <f>MAX($AC2:BD2)+1</f>
        <v>20</v>
      </c>
      <c r="BF2" s="183">
        <f>MAX($AC2:BE2)+1</f>
        <v>21</v>
      </c>
      <c r="BG2" s="183">
        <f>MAX($AC2:BF2)+1</f>
        <v>22</v>
      </c>
      <c r="BH2" s="183">
        <f>MAX($AC2:BG2)+1</f>
        <v>23</v>
      </c>
      <c r="BI2" s="183">
        <f>MAX($AC2:BH2)+1</f>
        <v>24</v>
      </c>
      <c r="BJ2" s="184"/>
      <c r="BK2" s="185" t="s">
        <v>4</v>
      </c>
      <c r="BL2" s="186"/>
      <c r="BM2" s="150"/>
      <c r="BN2" s="17"/>
      <c r="BO2" s="310" t="s">
        <v>5</v>
      </c>
      <c r="BP2" s="311"/>
      <c r="BQ2" s="67"/>
      <c r="BT2" s="52"/>
      <c r="BU2" s="312" t="s">
        <v>6</v>
      </c>
      <c r="BV2" s="82"/>
      <c r="BW2" s="82"/>
      <c r="BX2" s="96"/>
      <c r="BY2" s="52"/>
      <c r="BZ2" s="312" t="s">
        <v>7</v>
      </c>
      <c r="CA2" s="82"/>
      <c r="CB2" s="96"/>
      <c r="CC2" s="20"/>
      <c r="CD2" s="8"/>
      <c r="CE2" s="117"/>
    </row>
    <row r="3" spans="1:83" ht="53.25" customHeight="1">
      <c r="A3" s="21" t="s">
        <v>8</v>
      </c>
      <c r="B3" s="21" t="s">
        <v>9</v>
      </c>
      <c r="C3" s="23">
        <f>D3-(Info!$D32/(24*60))</f>
        <v>0.46875000000000033</v>
      </c>
      <c r="D3" s="23">
        <f>E3-(Info!$D32/(24*60))</f>
        <v>0.47222222222222254</v>
      </c>
      <c r="E3" s="23">
        <f>F3-(Info!$D32/(24*60))</f>
        <v>0.47569444444444475</v>
      </c>
      <c r="F3" s="23">
        <f>G3-(Info!$D32/(24*60))</f>
        <v>0.47916666666666696</v>
      </c>
      <c r="G3" s="23">
        <f>H3-(Info!$D32/(24*60))</f>
        <v>0.4826388888888892</v>
      </c>
      <c r="H3" s="23">
        <f>I3-(Info!$D32/(24*60))</f>
        <v>0.4861111111111114</v>
      </c>
      <c r="I3" s="23">
        <f>J3-(Info!$D32/(24*60))</f>
        <v>0.4895833333333336</v>
      </c>
      <c r="J3" s="23">
        <f>K3-(Info!$D32/(24*60))</f>
        <v>0.4930555555555558</v>
      </c>
      <c r="K3" s="23">
        <f>L3-(Info!$D32/(24*60))</f>
        <v>0.496527777777778</v>
      </c>
      <c r="L3" s="23">
        <f>M3-(Info!$D32/(24*60))</f>
        <v>0.5000000000000002</v>
      </c>
      <c r="M3" s="23">
        <f>N3-(Info!$D32/(24*60))</f>
        <v>0.5034722222222224</v>
      </c>
      <c r="N3" s="23">
        <f>O3-(Info!$D32/(24*60))</f>
        <v>0.5069444444444446</v>
      </c>
      <c r="O3" s="23">
        <f>P3-(Info!$D32/(24*60))</f>
        <v>0.5104166666666669</v>
      </c>
      <c r="P3" s="23">
        <f>Q3-(Info!$D32/(24*60))</f>
        <v>0.5138888888888891</v>
      </c>
      <c r="Q3" s="23">
        <f>R3-(Info!$D32/(24*60))</f>
        <v>0.5173611111111113</v>
      </c>
      <c r="R3" s="23">
        <f>S3-(Info!$D32/(24*60))</f>
        <v>0.5208333333333335</v>
      </c>
      <c r="S3" s="23">
        <f>T3-(Info!$D32/(24*60))</f>
        <v>0.5243055555555557</v>
      </c>
      <c r="T3" s="23">
        <f>U3-(Info!$D32/(24*60))</f>
        <v>0.5277777777777779</v>
      </c>
      <c r="U3" s="23">
        <f>V3-(Info!$D32/(24*60))</f>
        <v>0.5312500000000001</v>
      </c>
      <c r="V3" s="24">
        <f>W3-(Info!$D32/(24*60))</f>
        <v>0.5347222222222223</v>
      </c>
      <c r="W3" s="25">
        <f>X3-(Info!$D32/(24*60))</f>
        <v>0.5381944444444445</v>
      </c>
      <c r="X3" s="26">
        <f>Y3-(Info!$D32/(24*60))</f>
        <v>0.5416666666666667</v>
      </c>
      <c r="Y3" s="26">
        <f>Z3-(Info!$D32/(24*60))</f>
        <v>0.545138888888889</v>
      </c>
      <c r="Z3" s="26">
        <f>AA3-(Info!$D32/(24*60))</f>
        <v>0.5486111111111112</v>
      </c>
      <c r="AA3" s="26">
        <f>AB3-(Info!$D32/(24*60))</f>
        <v>0.5520833333333334</v>
      </c>
      <c r="AB3" s="27">
        <f>AC3-(Info!$D32/(24*60))</f>
        <v>0.5555555555555556</v>
      </c>
      <c r="AC3" s="25">
        <f>AD3-(Info!$D32/(24*60))</f>
        <v>0.5590277777777778</v>
      </c>
      <c r="AD3" s="24">
        <f>Info!D31</f>
        <v>0.5625</v>
      </c>
      <c r="AE3" s="24">
        <f>AD3+(Info!$D32/(24*60))</f>
        <v>0.5659722222222222</v>
      </c>
      <c r="AF3" s="24">
        <f>AE3+(Info!$D32/(24*60))</f>
        <v>0.5694444444444444</v>
      </c>
      <c r="AG3" s="24">
        <f>AF3+(Info!$D32/(24*60))</f>
        <v>0.5729166666666666</v>
      </c>
      <c r="AH3" s="24">
        <f>AG3+(Info!$D32/(24*60))</f>
        <v>0.5763888888888888</v>
      </c>
      <c r="AI3" s="24">
        <f>AH3+(Info!$D32/(24*60))</f>
        <v>0.579861111111111</v>
      </c>
      <c r="AJ3" s="24">
        <f>AI3+(Info!$D32/(24*60))</f>
        <v>0.5833333333333333</v>
      </c>
      <c r="AK3" s="24">
        <f>AJ3+(Info!$D32/(24*60))</f>
        <v>0.5868055555555555</v>
      </c>
      <c r="AL3" s="24">
        <f>AK3+(Info!$D32/(24*60))</f>
        <v>0.5902777777777777</v>
      </c>
      <c r="AM3" s="24">
        <f>AL3+(Info!$D32/(24*60))</f>
        <v>0.5937499999999999</v>
      </c>
      <c r="AN3" s="24">
        <f>AM3+(Info!$D32/(24*60))</f>
        <v>0.5972222222222221</v>
      </c>
      <c r="AO3" s="24">
        <f>AN3+(Info!$D32/(24*60))</f>
        <v>0.6006944444444443</v>
      </c>
      <c r="AP3" s="27">
        <f>AO3+(Info!$D32/(24*60))</f>
        <v>0.6041666666666665</v>
      </c>
      <c r="AQ3" s="25">
        <f>AP3+(Info!$D32/(24*60))</f>
        <v>0.6076388888888887</v>
      </c>
      <c r="AR3" s="25">
        <f>AQ3+(Info!$D32/(24*60))</f>
        <v>0.6111111111111109</v>
      </c>
      <c r="AS3" s="24">
        <f>AR3+(Info!$D32/(24*60))</f>
        <v>0.6145833333333331</v>
      </c>
      <c r="AT3" s="24">
        <f>AS3+(Info!$D32/(24*60))</f>
        <v>0.6180555555555554</v>
      </c>
      <c r="AU3" s="24">
        <f>AT3+(Info!$D32/(24*60))</f>
        <v>0.6215277777777776</v>
      </c>
      <c r="AV3" s="24">
        <f>AU3+(Info!$D32/(24*60))</f>
        <v>0.6249999999999998</v>
      </c>
      <c r="AW3" s="24">
        <f>AV3+(Info!$D32/(24*60))</f>
        <v>0.628472222222222</v>
      </c>
      <c r="AX3" s="24">
        <f>AW3+(Info!$D32/(24*60))</f>
        <v>0.6319444444444442</v>
      </c>
      <c r="AY3" s="215">
        <f>AX3+(Info!$D32/(24*60))</f>
        <v>0.6354166666666664</v>
      </c>
      <c r="AZ3" s="215">
        <f>AY3+(Info!$D32/(24*60))</f>
        <v>0.6388888888888886</v>
      </c>
      <c r="BA3" s="215">
        <f>AZ3+(Info!$D32/(24*60))</f>
        <v>0.6423611111111108</v>
      </c>
      <c r="BB3" s="24">
        <f>BA3+(Info!$D32/(24*60))</f>
        <v>0.645833333333333</v>
      </c>
      <c r="BC3" s="28">
        <f>BB3+(Info!$D32/(24*60))</f>
        <v>0.6493055555555552</v>
      </c>
      <c r="BD3" s="24">
        <f>BC3+(Info!$D32/(24*60))</f>
        <v>0.6527777777777775</v>
      </c>
      <c r="BE3" s="28">
        <f>BD3+(Info!$D32/(24*60))</f>
        <v>0.6562499999999997</v>
      </c>
      <c r="BF3" s="29">
        <f>BE3+(Info!$D32/(24*60))</f>
        <v>0.6597222222222219</v>
      </c>
      <c r="BG3" s="29">
        <f>BF3+(Info!$D32/(24*60))</f>
        <v>0.6631944444444441</v>
      </c>
      <c r="BH3" s="24">
        <f>BG3+(Info!$D32/(24*60))</f>
        <v>0.6666666666666663</v>
      </c>
      <c r="BI3" s="29">
        <f>BH3+(Info!$D32/(24*60))</f>
        <v>0.6701388888888885</v>
      </c>
      <c r="BJ3" s="215">
        <f>BI3+(Info!$D32/(24*60))</f>
        <v>0.6736111111111107</v>
      </c>
      <c r="BK3" s="318">
        <f>BJ3+(Info!$D32/(24*60))</f>
        <v>0.6770833333333329</v>
      </c>
      <c r="BL3" s="215">
        <f>BK3+(Info!$D32/(24*60))</f>
        <v>0.6805555555555551</v>
      </c>
      <c r="BM3" s="319">
        <f>BL3+(Info!$D32/(24*60))</f>
        <v>0.6840277777777773</v>
      </c>
      <c r="BN3" s="24">
        <f>BM3+(Info!$D32/(24*60))</f>
        <v>0.6874999999999996</v>
      </c>
      <c r="BO3" s="24">
        <f>BN3+(Info!$D32/(24*60))</f>
        <v>0.6909722222222218</v>
      </c>
      <c r="BP3" s="24">
        <f>BO3+(Info!$D32/(24*60))</f>
        <v>0.694444444444444</v>
      </c>
      <c r="BQ3" s="176">
        <f>BP3+(Info!$D32/(24*60))</f>
        <v>0.6979166666666662</v>
      </c>
      <c r="BR3" s="28">
        <f>BQ3+(Info!$D32/(24*60))</f>
        <v>0.7013888888888884</v>
      </c>
      <c r="BS3" s="177">
        <f>BR3+(Info!$D32/(24*60))</f>
        <v>0.7048611111111106</v>
      </c>
      <c r="BT3" s="24">
        <f>BS3+(Info!$D32/(24*60))</f>
        <v>0.7083333333333328</v>
      </c>
      <c r="BU3" s="180">
        <f>BT3+(Info!$D32/(24*60))</f>
        <v>0.711805555555555</v>
      </c>
      <c r="BV3" s="180">
        <f>BU3+(Info!$D32/(24*60))</f>
        <v>0.7152777777777772</v>
      </c>
      <c r="BW3" s="181">
        <f>BV3+(Info!$D32/(24*60))</f>
        <v>0.7187499999999994</v>
      </c>
      <c r="BX3" s="26">
        <f>BW3+(Info!$D32/(24*60))</f>
        <v>0.7222222222222217</v>
      </c>
      <c r="BY3" s="178">
        <f>BX3+(Info!$D32/(24*60))</f>
        <v>0.7256944444444439</v>
      </c>
      <c r="BZ3" s="30">
        <f>BY3+(Info!$D32/(24*60))</f>
        <v>0.7291666666666661</v>
      </c>
      <c r="CA3" s="30">
        <f>BZ3+(Info!$D32/(24*60))</f>
        <v>0.7326388888888883</v>
      </c>
      <c r="CB3" s="181">
        <f>CA3+(Info!$D32/(24*60))</f>
        <v>0.7361111111111105</v>
      </c>
      <c r="CC3" s="179">
        <f>CB3+(Info!$D32/(24*60))</f>
        <v>0.7395833333333327</v>
      </c>
      <c r="CD3" s="324" t="s">
        <v>10</v>
      </c>
      <c r="CE3" s="117"/>
    </row>
    <row r="4" spans="1:84" ht="18.75" customHeight="1">
      <c r="A4" s="22">
        <v>1</v>
      </c>
      <c r="B4" s="31" t="str">
        <f>INDEX(Info!$B$2:$B$25,A4)</f>
        <v>The Cyborgs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3" t="s">
        <v>11</v>
      </c>
      <c r="S4" s="34"/>
      <c r="T4" s="35"/>
      <c r="U4" s="35"/>
      <c r="V4" s="36"/>
      <c r="W4" s="37"/>
      <c r="X4" s="38"/>
      <c r="Y4" s="39"/>
      <c r="Z4" s="39"/>
      <c r="AA4" s="40"/>
      <c r="AB4" s="41"/>
      <c r="AC4" s="5"/>
      <c r="AD4" s="42" t="s">
        <v>12</v>
      </c>
      <c r="AE4" s="43"/>
      <c r="AF4" s="44"/>
      <c r="AG4" s="45" t="s">
        <v>13</v>
      </c>
      <c r="AH4" s="46"/>
      <c r="AI4" s="47"/>
      <c r="AJ4" s="48" t="s">
        <v>14</v>
      </c>
      <c r="AK4" s="49"/>
      <c r="AL4" s="50"/>
      <c r="AM4" s="241"/>
      <c r="AN4" s="241"/>
      <c r="AO4" s="242"/>
      <c r="AP4" s="5"/>
      <c r="AQ4" s="5"/>
      <c r="AR4" s="5"/>
      <c r="AS4" s="232"/>
      <c r="AT4" s="233" t="s">
        <v>17</v>
      </c>
      <c r="AU4" s="234"/>
      <c r="AV4" s="233"/>
      <c r="AW4" s="233"/>
      <c r="AX4" s="233"/>
      <c r="AY4" s="219"/>
      <c r="AZ4" s="220"/>
      <c r="BA4" s="221"/>
      <c r="BB4" s="234"/>
      <c r="BC4" s="233" t="s">
        <v>15</v>
      </c>
      <c r="BD4" s="236"/>
      <c r="BE4" s="237"/>
      <c r="BF4" s="237"/>
      <c r="BG4" s="237"/>
      <c r="BH4" s="233" t="s">
        <v>16</v>
      </c>
      <c r="BI4" s="233"/>
      <c r="BJ4" s="320"/>
      <c r="BK4" s="220"/>
      <c r="BL4" s="220"/>
      <c r="BM4" s="221"/>
      <c r="BN4" s="53"/>
      <c r="BO4" s="53"/>
      <c r="BP4" s="53"/>
      <c r="BQ4" s="41"/>
      <c r="BR4" s="51"/>
      <c r="BS4" s="55"/>
      <c r="BT4" s="19"/>
      <c r="BU4" s="56">
        <v>1</v>
      </c>
      <c r="BV4" s="57"/>
      <c r="BW4" s="57"/>
      <c r="BX4" s="58"/>
      <c r="BY4" s="19"/>
      <c r="BZ4" s="59"/>
      <c r="CA4" s="57"/>
      <c r="CB4" s="58"/>
      <c r="CC4" s="60"/>
      <c r="CD4" s="279">
        <f>COUNTA(AB4:BN4)</f>
        <v>6</v>
      </c>
      <c r="CE4" s="67"/>
      <c r="CF4" s="100"/>
    </row>
    <row r="5" spans="1:84" ht="18.75" customHeight="1">
      <c r="A5" s="21">
        <v>2</v>
      </c>
      <c r="B5" s="31" t="str">
        <f>INDEX(Info!$B$2:$B$25,A5)</f>
        <v>Mat Scientists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1" t="s">
        <v>16</v>
      </c>
      <c r="S5" s="34"/>
      <c r="T5" s="62"/>
      <c r="U5" s="62"/>
      <c r="V5" s="63"/>
      <c r="W5" s="37"/>
      <c r="X5" s="38"/>
      <c r="Y5" s="39"/>
      <c r="Z5" s="39"/>
      <c r="AA5" s="64"/>
      <c r="AB5" s="41"/>
      <c r="AC5" s="5"/>
      <c r="AD5" s="232"/>
      <c r="AE5" s="233"/>
      <c r="AF5" s="233"/>
      <c r="AG5" s="42" t="s">
        <v>12</v>
      </c>
      <c r="AH5" s="65"/>
      <c r="AI5" s="44"/>
      <c r="AJ5" s="45" t="s">
        <v>13</v>
      </c>
      <c r="AK5" s="66"/>
      <c r="AL5" s="47"/>
      <c r="AM5" s="48" t="s">
        <v>14</v>
      </c>
      <c r="AN5" s="49"/>
      <c r="AO5" s="50"/>
      <c r="AP5" s="5"/>
      <c r="AQ5" s="5"/>
      <c r="AR5" s="5"/>
      <c r="AS5" s="232"/>
      <c r="AT5" s="233" t="s">
        <v>15</v>
      </c>
      <c r="AU5" s="234"/>
      <c r="AV5" s="233"/>
      <c r="AW5" s="233"/>
      <c r="AX5" s="233"/>
      <c r="AY5" s="222"/>
      <c r="AZ5" s="53"/>
      <c r="BA5" s="154"/>
      <c r="BB5" s="233" t="s">
        <v>16</v>
      </c>
      <c r="BC5" s="233"/>
      <c r="BD5" s="236"/>
      <c r="BE5" s="237"/>
      <c r="BF5" s="233"/>
      <c r="BG5" s="233"/>
      <c r="BH5" s="233"/>
      <c r="BI5" s="233" t="s">
        <v>17</v>
      </c>
      <c r="BJ5" s="222"/>
      <c r="BK5" s="53"/>
      <c r="BL5" s="53"/>
      <c r="BM5" s="154"/>
      <c r="BN5" s="150"/>
      <c r="BO5" s="53"/>
      <c r="BP5" s="53"/>
      <c r="BQ5" s="41"/>
      <c r="BR5" s="41"/>
      <c r="BS5" s="53"/>
      <c r="BT5" s="52"/>
      <c r="BU5" s="56">
        <v>2</v>
      </c>
      <c r="BV5" s="68"/>
      <c r="BW5" s="68"/>
      <c r="BX5" s="69"/>
      <c r="BY5" s="52"/>
      <c r="BZ5" s="70"/>
      <c r="CA5" s="68"/>
      <c r="CB5" s="69"/>
      <c r="CC5" s="54"/>
      <c r="CD5" s="279">
        <f aca="true" t="shared" si="0" ref="CD5:CD19">COUNTA(AB5:BN5)</f>
        <v>6</v>
      </c>
      <c r="CE5" s="67"/>
      <c r="CF5" s="100"/>
    </row>
    <row r="6" spans="1:84" ht="18.75" customHeight="1">
      <c r="A6" s="21">
        <v>3</v>
      </c>
      <c r="B6" s="31" t="str">
        <f>INDEX(Info!$B$2:$B$25,A6)</f>
        <v>Robotic Ravioli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33" t="s">
        <v>17</v>
      </c>
      <c r="S6" s="34"/>
      <c r="T6" s="62"/>
      <c r="U6" s="62"/>
      <c r="V6" s="63"/>
      <c r="W6" s="37"/>
      <c r="X6" s="38"/>
      <c r="Y6" s="39"/>
      <c r="Z6" s="39"/>
      <c r="AA6" s="64"/>
      <c r="AB6" s="41"/>
      <c r="AC6" s="5"/>
      <c r="AD6" s="48" t="s">
        <v>14</v>
      </c>
      <c r="AE6" s="49"/>
      <c r="AF6" s="50"/>
      <c r="AG6" s="233"/>
      <c r="AH6" s="233"/>
      <c r="AI6" s="233"/>
      <c r="AJ6" s="229" t="s">
        <v>12</v>
      </c>
      <c r="AK6" s="230"/>
      <c r="AL6" s="44"/>
      <c r="AM6" s="45" t="s">
        <v>13</v>
      </c>
      <c r="AN6" s="66"/>
      <c r="AO6" s="47"/>
      <c r="AP6" s="5"/>
      <c r="AQ6" s="5"/>
      <c r="AR6" s="5"/>
      <c r="AS6" s="232"/>
      <c r="AT6" s="233"/>
      <c r="AU6" s="233" t="s">
        <v>11</v>
      </c>
      <c r="AV6" s="234"/>
      <c r="AW6" s="233"/>
      <c r="AX6" s="233"/>
      <c r="AY6" s="222"/>
      <c r="AZ6" s="53"/>
      <c r="BA6" s="155"/>
      <c r="BB6" s="233"/>
      <c r="BC6" s="233" t="s">
        <v>17</v>
      </c>
      <c r="BD6" s="236"/>
      <c r="BE6" s="237"/>
      <c r="BF6" s="233"/>
      <c r="BG6" s="233"/>
      <c r="BH6" s="233"/>
      <c r="BI6" s="233" t="s">
        <v>15</v>
      </c>
      <c r="BJ6" s="151"/>
      <c r="BK6" s="53"/>
      <c r="BL6" s="53"/>
      <c r="BM6" s="154"/>
      <c r="BN6" s="53"/>
      <c r="BO6" s="53"/>
      <c r="BP6" s="53"/>
      <c r="BQ6" s="41"/>
      <c r="BR6" s="41"/>
      <c r="BS6" s="53"/>
      <c r="BT6" s="52"/>
      <c r="BU6" s="56">
        <v>3</v>
      </c>
      <c r="BV6" s="68"/>
      <c r="BW6" s="68"/>
      <c r="BX6" s="69"/>
      <c r="BY6" s="52"/>
      <c r="BZ6" s="70"/>
      <c r="CA6" s="68"/>
      <c r="CB6" s="69"/>
      <c r="CC6" s="54"/>
      <c r="CD6" s="279">
        <f t="shared" si="0"/>
        <v>6</v>
      </c>
      <c r="CE6" s="67"/>
      <c r="CF6" s="100"/>
    </row>
    <row r="7" spans="1:84" ht="18.75" customHeight="1">
      <c r="A7" s="21">
        <v>4</v>
      </c>
      <c r="B7" s="31" t="str">
        <f>INDEX(Info!$B$2:$B$25,A7)</f>
        <v>MINITW</v>
      </c>
      <c r="C7" s="52"/>
      <c r="D7" s="53"/>
      <c r="E7" s="53"/>
      <c r="F7" s="53"/>
      <c r="G7" s="53"/>
      <c r="H7" s="53"/>
      <c r="I7" s="53"/>
      <c r="J7" s="53"/>
      <c r="K7" s="53"/>
      <c r="L7" s="5"/>
      <c r="M7" s="5"/>
      <c r="N7" s="5"/>
      <c r="O7" s="5"/>
      <c r="P7" s="5"/>
      <c r="Q7" s="5"/>
      <c r="R7" s="33" t="s">
        <v>15</v>
      </c>
      <c r="S7" s="34"/>
      <c r="T7" s="62"/>
      <c r="U7" s="62"/>
      <c r="V7" s="63"/>
      <c r="W7" s="37"/>
      <c r="X7" s="38"/>
      <c r="Y7" s="39"/>
      <c r="Z7" s="39"/>
      <c r="AA7" s="64"/>
      <c r="AB7" s="41"/>
      <c r="AC7" s="5"/>
      <c r="AD7" s="45" t="s">
        <v>13</v>
      </c>
      <c r="AE7" s="66"/>
      <c r="AF7" s="47"/>
      <c r="AG7" s="48" t="s">
        <v>14</v>
      </c>
      <c r="AH7" s="49"/>
      <c r="AI7" s="214"/>
      <c r="AJ7" s="219"/>
      <c r="AK7" s="221"/>
      <c r="AL7" s="233"/>
      <c r="AM7" s="42" t="s">
        <v>12</v>
      </c>
      <c r="AN7" s="65"/>
      <c r="AO7" s="44"/>
      <c r="AP7" s="5"/>
      <c r="AQ7" s="5"/>
      <c r="AR7" s="5"/>
      <c r="AS7" s="232"/>
      <c r="AT7" s="233"/>
      <c r="AU7" s="233" t="s">
        <v>16</v>
      </c>
      <c r="AV7" s="234"/>
      <c r="AW7" s="233"/>
      <c r="AX7" s="233"/>
      <c r="AY7" s="222"/>
      <c r="AZ7" s="53"/>
      <c r="BA7" s="154"/>
      <c r="BB7" s="233" t="s">
        <v>11</v>
      </c>
      <c r="BC7" s="233"/>
      <c r="BD7" s="236"/>
      <c r="BE7" s="237"/>
      <c r="BF7" s="237"/>
      <c r="BG7" s="237"/>
      <c r="BH7" s="233" t="s">
        <v>11</v>
      </c>
      <c r="BI7" s="233"/>
      <c r="BJ7" s="222"/>
      <c r="BK7" s="53"/>
      <c r="BL7" s="53"/>
      <c r="BM7" s="154"/>
      <c r="BN7" s="150"/>
      <c r="BO7" s="53"/>
      <c r="BP7" s="53"/>
      <c r="BQ7" s="41"/>
      <c r="BR7" s="41"/>
      <c r="BS7" s="53"/>
      <c r="BT7" s="52"/>
      <c r="BU7" s="56">
        <v>4</v>
      </c>
      <c r="BV7" s="68"/>
      <c r="BW7" s="68"/>
      <c r="BX7" s="69"/>
      <c r="BY7" s="52"/>
      <c r="BZ7" s="70"/>
      <c r="CA7" s="68"/>
      <c r="CB7" s="69"/>
      <c r="CC7" s="54"/>
      <c r="CD7" s="279">
        <f t="shared" si="0"/>
        <v>6</v>
      </c>
      <c r="CE7" s="67"/>
      <c r="CF7" s="100"/>
    </row>
    <row r="8" spans="1:84" ht="18.75" customHeight="1">
      <c r="A8" s="21">
        <v>5</v>
      </c>
      <c r="B8" s="31" t="str">
        <f>INDEX(Info!$B$2:$B$25,A8)</f>
        <v>Gears</v>
      </c>
      <c r="C8" s="52"/>
      <c r="D8" s="53"/>
      <c r="E8" s="53"/>
      <c r="F8" s="53"/>
      <c r="G8" s="53"/>
      <c r="H8" s="53"/>
      <c r="I8" s="53"/>
      <c r="J8" s="53"/>
      <c r="K8" s="53"/>
      <c r="L8" s="5"/>
      <c r="M8" s="5"/>
      <c r="N8" s="5"/>
      <c r="O8" s="5"/>
      <c r="P8" s="5"/>
      <c r="Q8" s="5"/>
      <c r="R8" s="71"/>
      <c r="S8" s="33" t="s">
        <v>11</v>
      </c>
      <c r="T8" s="62"/>
      <c r="U8" s="62"/>
      <c r="V8" s="63"/>
      <c r="W8" s="37"/>
      <c r="X8" s="38"/>
      <c r="Y8" s="39"/>
      <c r="Z8" s="39"/>
      <c r="AA8" s="64"/>
      <c r="AB8" s="41"/>
      <c r="AC8" s="5"/>
      <c r="AD8" s="232" t="s">
        <v>11</v>
      </c>
      <c r="AE8" s="233"/>
      <c r="AF8" s="234"/>
      <c r="AG8" s="233"/>
      <c r="AH8" s="233"/>
      <c r="AI8" s="233"/>
      <c r="AJ8" s="222"/>
      <c r="AK8" s="154"/>
      <c r="AL8" s="233" t="s">
        <v>16</v>
      </c>
      <c r="AM8" s="233"/>
      <c r="AN8" s="233"/>
      <c r="AO8" s="236"/>
      <c r="AP8" s="41"/>
      <c r="AQ8" s="41"/>
      <c r="AR8" s="41"/>
      <c r="AS8" s="42" t="s">
        <v>12</v>
      </c>
      <c r="AT8" s="43"/>
      <c r="AU8" s="44"/>
      <c r="AV8" s="153" t="s">
        <v>13</v>
      </c>
      <c r="AW8" s="46"/>
      <c r="AX8" s="212"/>
      <c r="AY8" s="223" t="s">
        <v>14</v>
      </c>
      <c r="AZ8" s="49"/>
      <c r="BA8" s="156"/>
      <c r="BB8" s="233"/>
      <c r="BC8" s="233"/>
      <c r="BD8" s="236"/>
      <c r="BE8" s="238"/>
      <c r="BF8" s="233" t="s">
        <v>11</v>
      </c>
      <c r="BG8" s="238"/>
      <c r="BH8" s="233"/>
      <c r="BI8" s="234"/>
      <c r="BJ8" s="222"/>
      <c r="BK8" s="53"/>
      <c r="BL8" s="53"/>
      <c r="BM8" s="154"/>
      <c r="BN8" s="53"/>
      <c r="BO8" s="150"/>
      <c r="BP8" s="53"/>
      <c r="BQ8" s="41"/>
      <c r="BR8" s="41"/>
      <c r="BS8" s="53"/>
      <c r="BT8" s="52"/>
      <c r="BU8" s="70"/>
      <c r="BV8" s="56">
        <v>5</v>
      </c>
      <c r="BW8" s="68"/>
      <c r="BX8" s="69"/>
      <c r="BY8" s="52"/>
      <c r="BZ8" s="70"/>
      <c r="CA8" s="68"/>
      <c r="CB8" s="69"/>
      <c r="CC8" s="54"/>
      <c r="CD8" s="279">
        <f t="shared" si="0"/>
        <v>6</v>
      </c>
      <c r="CE8" s="67"/>
      <c r="CF8" s="100"/>
    </row>
    <row r="9" spans="1:84" ht="18.75" customHeight="1">
      <c r="A9" s="21">
        <v>6</v>
      </c>
      <c r="B9" s="31" t="str">
        <f>INDEX(Info!$B$2:$B$25,A9)</f>
        <v>40 Loyola SAPlings</v>
      </c>
      <c r="C9" s="52"/>
      <c r="D9" s="53"/>
      <c r="E9" s="53"/>
      <c r="F9" s="53"/>
      <c r="G9" s="53"/>
      <c r="H9" s="53"/>
      <c r="I9" s="53"/>
      <c r="J9" s="53"/>
      <c r="K9" s="53"/>
      <c r="L9" s="5"/>
      <c r="M9" s="5"/>
      <c r="N9" s="5"/>
      <c r="O9" s="5"/>
      <c r="P9" s="5"/>
      <c r="Q9" s="5"/>
      <c r="R9" s="71"/>
      <c r="S9" s="61" t="s">
        <v>16</v>
      </c>
      <c r="T9" s="62"/>
      <c r="U9" s="62"/>
      <c r="V9" s="63"/>
      <c r="W9" s="37"/>
      <c r="X9" s="38"/>
      <c r="Y9" s="39"/>
      <c r="Z9" s="39"/>
      <c r="AA9" s="64"/>
      <c r="AB9" s="41"/>
      <c r="AC9" s="53"/>
      <c r="AD9" s="232" t="s">
        <v>16</v>
      </c>
      <c r="AE9" s="233"/>
      <c r="AF9" s="234"/>
      <c r="AG9" s="233"/>
      <c r="AH9" s="233"/>
      <c r="AI9" s="233"/>
      <c r="AJ9" s="222"/>
      <c r="AK9" s="154"/>
      <c r="AL9" s="233"/>
      <c r="AM9" s="233" t="s">
        <v>15</v>
      </c>
      <c r="AN9" s="233"/>
      <c r="AO9" s="236"/>
      <c r="AP9" s="5"/>
      <c r="AQ9" s="5"/>
      <c r="AR9" s="5"/>
      <c r="AS9" s="48" t="s">
        <v>14</v>
      </c>
      <c r="AT9" s="49"/>
      <c r="AU9" s="50"/>
      <c r="AV9" s="152" t="s">
        <v>12</v>
      </c>
      <c r="AW9" s="65"/>
      <c r="AX9" s="213"/>
      <c r="AY9" s="224" t="s">
        <v>13</v>
      </c>
      <c r="AZ9" s="66"/>
      <c r="BA9" s="157"/>
      <c r="BB9" s="234"/>
      <c r="BC9" s="234"/>
      <c r="BD9" s="234"/>
      <c r="BE9" s="235"/>
      <c r="BF9" s="234"/>
      <c r="BG9" s="232" t="s">
        <v>17</v>
      </c>
      <c r="BH9" s="234"/>
      <c r="BI9" s="233"/>
      <c r="BJ9" s="222"/>
      <c r="BK9" s="53"/>
      <c r="BL9" s="53"/>
      <c r="BM9" s="155"/>
      <c r="BN9" s="53"/>
      <c r="BO9" s="53"/>
      <c r="BP9" s="53"/>
      <c r="BQ9" s="41"/>
      <c r="BR9" s="41"/>
      <c r="BS9" s="53"/>
      <c r="BT9" s="52"/>
      <c r="BU9" s="70"/>
      <c r="BV9" s="56">
        <v>6</v>
      </c>
      <c r="BW9" s="68"/>
      <c r="BX9" s="69"/>
      <c r="BY9" s="52"/>
      <c r="BZ9" s="70"/>
      <c r="CA9" s="68"/>
      <c r="CB9" s="69"/>
      <c r="CC9" s="54"/>
      <c r="CD9" s="279">
        <f t="shared" si="0"/>
        <v>6</v>
      </c>
      <c r="CE9" s="67"/>
      <c r="CF9" s="100"/>
    </row>
    <row r="10" spans="1:84" ht="18.75" customHeight="1">
      <c r="A10" s="21">
        <v>7</v>
      </c>
      <c r="B10" s="31" t="str">
        <f>INDEX(Info!$B$2:$B$25,A10)</f>
        <v>SAP0wer4</v>
      </c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71"/>
      <c r="S10" s="33" t="s">
        <v>17</v>
      </c>
      <c r="T10" s="62"/>
      <c r="U10" s="62"/>
      <c r="V10" s="63"/>
      <c r="W10" s="37"/>
      <c r="X10" s="38"/>
      <c r="Y10" s="39"/>
      <c r="Z10" s="39"/>
      <c r="AA10" s="64"/>
      <c r="AB10" s="41"/>
      <c r="AC10" s="53"/>
      <c r="AD10" s="232"/>
      <c r="AE10" s="233" t="s">
        <v>17</v>
      </c>
      <c r="AF10" s="233"/>
      <c r="AG10" s="233"/>
      <c r="AH10" s="233"/>
      <c r="AI10" s="233"/>
      <c r="AJ10" s="222"/>
      <c r="AK10" s="154"/>
      <c r="AL10" s="233" t="s">
        <v>11</v>
      </c>
      <c r="AM10" s="233"/>
      <c r="AN10" s="233"/>
      <c r="AO10" s="236"/>
      <c r="AP10" s="5"/>
      <c r="AQ10" s="5"/>
      <c r="AR10" s="5"/>
      <c r="AS10" s="45" t="s">
        <v>13</v>
      </c>
      <c r="AT10" s="66"/>
      <c r="AU10" s="47"/>
      <c r="AV10" s="48" t="s">
        <v>14</v>
      </c>
      <c r="AW10" s="49"/>
      <c r="AX10" s="214"/>
      <c r="AY10" s="225" t="s">
        <v>12</v>
      </c>
      <c r="AZ10" s="65"/>
      <c r="BA10" s="158"/>
      <c r="BB10" s="234"/>
      <c r="BC10" s="234"/>
      <c r="BD10" s="234"/>
      <c r="BE10" s="239"/>
      <c r="BF10" s="234"/>
      <c r="BG10" s="232" t="s">
        <v>15</v>
      </c>
      <c r="BH10" s="232"/>
      <c r="BI10" s="233"/>
      <c r="BJ10" s="231"/>
      <c r="BK10" s="227"/>
      <c r="BL10" s="227"/>
      <c r="BM10" s="317"/>
      <c r="BN10" s="53"/>
      <c r="BO10" s="150"/>
      <c r="BP10" s="53"/>
      <c r="BQ10" s="73"/>
      <c r="BR10" s="73"/>
      <c r="BS10" s="53"/>
      <c r="BT10" s="52"/>
      <c r="BU10" s="70"/>
      <c r="BV10" s="56">
        <v>7</v>
      </c>
      <c r="BW10" s="68"/>
      <c r="BX10" s="69"/>
      <c r="BY10" s="52"/>
      <c r="BZ10" s="70"/>
      <c r="CA10" s="68"/>
      <c r="CB10" s="69"/>
      <c r="CC10" s="54"/>
      <c r="CD10" s="279">
        <f t="shared" si="0"/>
        <v>6</v>
      </c>
      <c r="CE10" s="67"/>
      <c r="CF10" s="100"/>
    </row>
    <row r="11" spans="1:84" ht="18.75" customHeight="1">
      <c r="A11" s="21">
        <v>8</v>
      </c>
      <c r="B11" s="31" t="str">
        <f>INDEX(Info!$B$2:$B$25,A11)</f>
        <v>Adroits</v>
      </c>
      <c r="C11" s="52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71"/>
      <c r="S11" s="33" t="s">
        <v>15</v>
      </c>
      <c r="T11" s="62"/>
      <c r="U11" s="62"/>
      <c r="V11" s="63"/>
      <c r="W11" s="37"/>
      <c r="X11" s="38"/>
      <c r="Y11" s="39"/>
      <c r="Z11" s="39"/>
      <c r="AA11" s="64"/>
      <c r="AB11" s="41"/>
      <c r="AC11" s="53"/>
      <c r="AD11" s="232"/>
      <c r="AE11" s="233" t="s">
        <v>15</v>
      </c>
      <c r="AF11" s="233"/>
      <c r="AG11" s="233"/>
      <c r="AH11" s="233"/>
      <c r="AI11" s="233"/>
      <c r="AJ11" s="151"/>
      <c r="AK11" s="154"/>
      <c r="AL11" s="233"/>
      <c r="AM11" s="233" t="s">
        <v>17</v>
      </c>
      <c r="AN11" s="233"/>
      <c r="AO11" s="236"/>
      <c r="AP11" s="5"/>
      <c r="AQ11" s="5"/>
      <c r="AR11" s="5"/>
      <c r="AS11" s="240"/>
      <c r="AT11" s="234"/>
      <c r="AU11" s="234"/>
      <c r="AV11" s="234"/>
      <c r="AW11" s="233" t="s">
        <v>11</v>
      </c>
      <c r="AX11" s="234"/>
      <c r="AY11" s="222"/>
      <c r="AZ11" s="53"/>
      <c r="BA11" s="154"/>
      <c r="BB11" s="234"/>
      <c r="BC11" s="234"/>
      <c r="BD11" s="234"/>
      <c r="BE11" s="42" t="s">
        <v>12</v>
      </c>
      <c r="BF11" s="167"/>
      <c r="BG11" s="168"/>
      <c r="BH11" s="153" t="s">
        <v>13</v>
      </c>
      <c r="BI11" s="169"/>
      <c r="BJ11" s="301"/>
      <c r="BK11" s="302" t="s">
        <v>14</v>
      </c>
      <c r="BL11" s="80"/>
      <c r="BM11" s="303"/>
      <c r="BN11" s="53"/>
      <c r="BO11" s="174"/>
      <c r="BP11" s="174" t="s">
        <v>5</v>
      </c>
      <c r="BQ11" s="174"/>
      <c r="BR11" s="175"/>
      <c r="BS11" s="155"/>
      <c r="BT11" s="52"/>
      <c r="BU11" s="70"/>
      <c r="BV11" s="56">
        <v>8</v>
      </c>
      <c r="BW11" s="68"/>
      <c r="BX11" s="69"/>
      <c r="BY11" s="52"/>
      <c r="BZ11" s="74" t="s">
        <v>7</v>
      </c>
      <c r="CA11" s="68"/>
      <c r="CB11" s="69"/>
      <c r="CC11" s="54"/>
      <c r="CD11" s="279">
        <f t="shared" si="0"/>
        <v>6</v>
      </c>
      <c r="CE11" s="67"/>
      <c r="CF11" s="100"/>
    </row>
    <row r="12" spans="1:84" ht="18.75" customHeight="1">
      <c r="A12" s="21">
        <v>9</v>
      </c>
      <c r="B12" s="31" t="str">
        <f>INDEX(Info!$B$2:$B$25,A12)</f>
        <v>Kung Food</v>
      </c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71"/>
      <c r="S12" s="62"/>
      <c r="T12" s="62"/>
      <c r="U12" s="33" t="s">
        <v>11</v>
      </c>
      <c r="V12" s="63"/>
      <c r="W12" s="37"/>
      <c r="X12" s="38"/>
      <c r="Y12" s="39"/>
      <c r="Z12" s="39"/>
      <c r="AA12" s="64"/>
      <c r="AB12" s="41"/>
      <c r="AC12" s="53"/>
      <c r="AD12" s="232"/>
      <c r="AE12" s="233"/>
      <c r="AF12" s="233" t="s">
        <v>11</v>
      </c>
      <c r="AG12" s="233"/>
      <c r="AH12" s="233"/>
      <c r="AI12" s="233"/>
      <c r="AJ12" s="222"/>
      <c r="AK12" s="154"/>
      <c r="AL12" s="234"/>
      <c r="AM12" s="233"/>
      <c r="AN12" s="233" t="s">
        <v>16</v>
      </c>
      <c r="AO12" s="236"/>
      <c r="AP12" s="5"/>
      <c r="AQ12" s="5"/>
      <c r="AR12" s="5"/>
      <c r="AS12" s="235"/>
      <c r="AT12" s="233"/>
      <c r="AU12" s="233"/>
      <c r="AV12" s="233" t="s">
        <v>15</v>
      </c>
      <c r="AW12" s="233"/>
      <c r="AX12" s="233"/>
      <c r="AY12" s="222"/>
      <c r="AZ12" s="53"/>
      <c r="BA12" s="154"/>
      <c r="BB12" s="233"/>
      <c r="BC12" s="234"/>
      <c r="BD12" s="236"/>
      <c r="BE12" s="48" t="s">
        <v>14</v>
      </c>
      <c r="BF12" s="80"/>
      <c r="BG12" s="165"/>
      <c r="BH12" s="171" t="s">
        <v>12</v>
      </c>
      <c r="BI12" s="65"/>
      <c r="BJ12" s="166"/>
      <c r="BK12" s="75" t="s">
        <v>13</v>
      </c>
      <c r="BL12" s="46"/>
      <c r="BM12" s="157"/>
      <c r="BN12" s="150"/>
      <c r="BO12" s="150"/>
      <c r="BP12" s="150"/>
      <c r="BQ12" s="73"/>
      <c r="BR12" s="73"/>
      <c r="BS12" s="53"/>
      <c r="BT12" s="52"/>
      <c r="BU12" s="70"/>
      <c r="BV12" s="68"/>
      <c r="BW12" s="56">
        <v>9</v>
      </c>
      <c r="BX12" s="69"/>
      <c r="BY12" s="52"/>
      <c r="BZ12" s="70"/>
      <c r="CA12" s="68"/>
      <c r="CB12" s="69"/>
      <c r="CC12" s="54"/>
      <c r="CD12" s="279">
        <f t="shared" si="0"/>
        <v>6</v>
      </c>
      <c r="CE12" s="67"/>
      <c r="CF12" s="100"/>
    </row>
    <row r="13" spans="1:84" ht="18.75" customHeight="1">
      <c r="A13" s="21">
        <v>10</v>
      </c>
      <c r="B13" s="31" t="str">
        <f>INDEX(Info!$B$2:$B$25,A13)</f>
        <v>Fantastic Lego Legion</v>
      </c>
      <c r="C13" s="76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77"/>
      <c r="S13" s="78"/>
      <c r="T13" s="78"/>
      <c r="U13" s="61" t="s">
        <v>16</v>
      </c>
      <c r="V13" s="63"/>
      <c r="W13" s="37"/>
      <c r="X13" s="38"/>
      <c r="Y13" s="39"/>
      <c r="Z13" s="39"/>
      <c r="AA13" s="64"/>
      <c r="AB13" s="41"/>
      <c r="AC13" s="53"/>
      <c r="AD13" s="232"/>
      <c r="AE13" s="233"/>
      <c r="AF13" s="233" t="s">
        <v>16</v>
      </c>
      <c r="AG13" s="233"/>
      <c r="AH13" s="233"/>
      <c r="AI13" s="233"/>
      <c r="AJ13" s="151"/>
      <c r="AK13" s="154"/>
      <c r="AL13" s="233"/>
      <c r="AM13" s="233"/>
      <c r="AN13" s="233"/>
      <c r="AO13" s="233" t="s">
        <v>15</v>
      </c>
      <c r="AP13" s="5"/>
      <c r="AQ13" s="5"/>
      <c r="AR13" s="5"/>
      <c r="AS13" s="235"/>
      <c r="AT13" s="233"/>
      <c r="AU13" s="233"/>
      <c r="AV13" s="234"/>
      <c r="AW13" s="233"/>
      <c r="AX13" s="233" t="s">
        <v>17</v>
      </c>
      <c r="AY13" s="222"/>
      <c r="AZ13" s="53"/>
      <c r="BA13" s="154"/>
      <c r="BB13" s="233"/>
      <c r="BC13" s="234"/>
      <c r="BD13" s="236"/>
      <c r="BE13" s="45" t="s">
        <v>13</v>
      </c>
      <c r="BF13" s="66"/>
      <c r="BG13" s="47"/>
      <c r="BH13" s="172" t="s">
        <v>14</v>
      </c>
      <c r="BI13" s="49"/>
      <c r="BJ13" s="304"/>
      <c r="BK13" s="229" t="s">
        <v>12</v>
      </c>
      <c r="BL13" s="230"/>
      <c r="BM13" s="305"/>
      <c r="BN13" s="150"/>
      <c r="BO13" s="150"/>
      <c r="BP13" s="150"/>
      <c r="BQ13" s="73"/>
      <c r="BR13" s="73"/>
      <c r="BS13" s="53"/>
      <c r="BT13" s="52"/>
      <c r="BU13" s="70"/>
      <c r="BV13" s="68"/>
      <c r="BW13" s="56">
        <v>10</v>
      </c>
      <c r="BX13" s="69"/>
      <c r="BY13" s="52"/>
      <c r="BZ13" s="70"/>
      <c r="CA13" s="68"/>
      <c r="CB13" s="69"/>
      <c r="CC13" s="54"/>
      <c r="CD13" s="279">
        <f t="shared" si="0"/>
        <v>6</v>
      </c>
      <c r="CE13" s="67"/>
      <c r="CF13" s="100"/>
    </row>
    <row r="14" spans="1:84" ht="18.75" customHeight="1">
      <c r="A14" s="21">
        <v>11</v>
      </c>
      <c r="B14" s="31" t="str">
        <f>INDEX(Info!$B$2:$B$25,A14)</f>
        <v>The Other Team Again</v>
      </c>
      <c r="C14" s="42" t="s">
        <v>12</v>
      </c>
      <c r="D14" s="43"/>
      <c r="E14" s="44"/>
      <c r="F14" s="75" t="s">
        <v>13</v>
      </c>
      <c r="G14" s="46"/>
      <c r="H14" s="47"/>
      <c r="I14" s="48" t="s">
        <v>14</v>
      </c>
      <c r="J14" s="49"/>
      <c r="K14" s="50"/>
      <c r="L14" s="41"/>
      <c r="M14" s="41"/>
      <c r="N14" s="41"/>
      <c r="O14" s="41"/>
      <c r="P14" s="41"/>
      <c r="Q14" s="41"/>
      <c r="R14" s="77"/>
      <c r="S14" s="78"/>
      <c r="T14" s="78"/>
      <c r="U14" s="33" t="s">
        <v>17</v>
      </c>
      <c r="V14" s="63"/>
      <c r="W14" s="37"/>
      <c r="X14" s="38"/>
      <c r="Y14" s="39"/>
      <c r="Z14" s="39"/>
      <c r="AA14" s="64"/>
      <c r="AB14" s="41"/>
      <c r="AC14" s="79"/>
      <c r="AD14" s="235"/>
      <c r="AE14" s="233"/>
      <c r="AF14" s="233"/>
      <c r="AG14" s="233" t="s">
        <v>17</v>
      </c>
      <c r="AH14" s="233"/>
      <c r="AI14" s="234"/>
      <c r="AJ14" s="222"/>
      <c r="AK14" s="154"/>
      <c r="AL14" s="233"/>
      <c r="AM14" s="233"/>
      <c r="AN14" s="233" t="s">
        <v>11</v>
      </c>
      <c r="AO14" s="236"/>
      <c r="AP14" s="5"/>
      <c r="AQ14" s="5"/>
      <c r="AR14" s="5"/>
      <c r="AS14" s="232"/>
      <c r="AT14" s="233"/>
      <c r="AU14" s="233"/>
      <c r="AV14" s="233"/>
      <c r="AW14" s="233"/>
      <c r="AX14" s="233" t="s">
        <v>15</v>
      </c>
      <c r="AY14" s="222"/>
      <c r="AZ14" s="53"/>
      <c r="BA14" s="154"/>
      <c r="BB14" s="234"/>
      <c r="BC14" s="233"/>
      <c r="BD14" s="236"/>
      <c r="BE14" s="237"/>
      <c r="BF14" s="237"/>
      <c r="BG14" s="237"/>
      <c r="BH14" s="233"/>
      <c r="BI14" s="233"/>
      <c r="BJ14" s="219"/>
      <c r="BK14" s="220"/>
      <c r="BL14" s="220"/>
      <c r="BM14" s="221"/>
      <c r="BN14" s="53"/>
      <c r="BO14" s="53"/>
      <c r="BP14" s="53"/>
      <c r="BQ14" s="73"/>
      <c r="BR14" s="73"/>
      <c r="BS14" s="53"/>
      <c r="BT14" s="52"/>
      <c r="BU14" s="70"/>
      <c r="BV14" s="68"/>
      <c r="BW14" s="56">
        <v>11</v>
      </c>
      <c r="BX14" s="69"/>
      <c r="BY14" s="52"/>
      <c r="BZ14" s="70"/>
      <c r="CA14" s="68"/>
      <c r="CB14" s="69"/>
      <c r="CC14" s="54"/>
      <c r="CD14" s="279">
        <f t="shared" si="0"/>
        <v>3</v>
      </c>
      <c r="CE14" s="67"/>
      <c r="CF14" s="100"/>
    </row>
    <row r="15" spans="1:84" ht="18.75" customHeight="1">
      <c r="A15" s="21">
        <v>12</v>
      </c>
      <c r="B15" s="31" t="str">
        <f>INDEX(Info!$B$2:$B$25,A15)</f>
        <v>Alien Calamari</v>
      </c>
      <c r="C15" s="48" t="s">
        <v>14</v>
      </c>
      <c r="D15" s="49"/>
      <c r="E15" s="50"/>
      <c r="F15" s="42" t="s">
        <v>12</v>
      </c>
      <c r="G15" s="65"/>
      <c r="H15" s="44"/>
      <c r="I15" s="45" t="s">
        <v>13</v>
      </c>
      <c r="J15" s="66"/>
      <c r="K15" s="47"/>
      <c r="L15" s="41"/>
      <c r="M15" s="41"/>
      <c r="N15" s="41"/>
      <c r="O15" s="41"/>
      <c r="P15" s="41"/>
      <c r="Q15" s="41"/>
      <c r="R15" s="77"/>
      <c r="S15" s="78"/>
      <c r="T15" s="78"/>
      <c r="U15" s="33" t="s">
        <v>15</v>
      </c>
      <c r="V15" s="63"/>
      <c r="W15" s="37"/>
      <c r="X15" s="38"/>
      <c r="Y15" s="39"/>
      <c r="Z15" s="39"/>
      <c r="AA15" s="64"/>
      <c r="AB15" s="41"/>
      <c r="AC15" s="79"/>
      <c r="AD15" s="235"/>
      <c r="AE15" s="233"/>
      <c r="AF15" s="233"/>
      <c r="AG15" s="233" t="s">
        <v>15</v>
      </c>
      <c r="AH15" s="234"/>
      <c r="AI15" s="233"/>
      <c r="AJ15" s="222"/>
      <c r="AK15" s="154"/>
      <c r="AL15" s="233"/>
      <c r="AM15" s="233"/>
      <c r="AN15" s="233"/>
      <c r="AO15" s="233" t="s">
        <v>17</v>
      </c>
      <c r="AP15" s="5"/>
      <c r="AQ15" s="5"/>
      <c r="AR15" s="5"/>
      <c r="AS15" s="232"/>
      <c r="AT15" s="233"/>
      <c r="AU15" s="233"/>
      <c r="AV15" s="233"/>
      <c r="AW15" s="233"/>
      <c r="AX15" s="233"/>
      <c r="AY15" s="222"/>
      <c r="AZ15" s="53"/>
      <c r="BA15" s="155"/>
      <c r="BB15" s="233"/>
      <c r="BC15" s="233"/>
      <c r="BD15" s="236"/>
      <c r="BE15" s="237"/>
      <c r="BF15" s="233" t="s">
        <v>16</v>
      </c>
      <c r="BG15" s="237"/>
      <c r="BH15" s="233"/>
      <c r="BI15" s="233"/>
      <c r="BJ15" s="222"/>
      <c r="BK15" s="53"/>
      <c r="BL15" s="53"/>
      <c r="BM15" s="154"/>
      <c r="BN15" s="53"/>
      <c r="BO15" s="53"/>
      <c r="BP15" s="53"/>
      <c r="BQ15" s="73"/>
      <c r="BR15" s="73"/>
      <c r="BS15" s="53"/>
      <c r="BT15" s="52"/>
      <c r="BU15" s="70"/>
      <c r="BV15" s="68"/>
      <c r="BW15" s="56">
        <v>12</v>
      </c>
      <c r="BX15" s="69"/>
      <c r="BY15" s="52"/>
      <c r="BZ15" s="70"/>
      <c r="CA15" s="68"/>
      <c r="CB15" s="69"/>
      <c r="CC15" s="54"/>
      <c r="CD15" s="279">
        <f t="shared" si="0"/>
        <v>3</v>
      </c>
      <c r="CE15" s="100"/>
      <c r="CF15" s="100"/>
    </row>
    <row r="16" spans="1:84" ht="18.75" customHeight="1">
      <c r="A16" s="21">
        <v>13</v>
      </c>
      <c r="B16" s="31" t="str">
        <f>INDEX(Info!$B$2:$B$25,A16)</f>
        <v>Pieceful Programmers</v>
      </c>
      <c r="C16" s="45" t="s">
        <v>13</v>
      </c>
      <c r="D16" s="66"/>
      <c r="E16" s="47"/>
      <c r="F16" s="48" t="s">
        <v>14</v>
      </c>
      <c r="G16" s="80"/>
      <c r="H16" s="50"/>
      <c r="I16" s="42" t="s">
        <v>12</v>
      </c>
      <c r="J16" s="65"/>
      <c r="K16" s="44"/>
      <c r="L16" s="41"/>
      <c r="M16" s="41"/>
      <c r="N16" s="41"/>
      <c r="O16" s="41"/>
      <c r="P16" s="41"/>
      <c r="Q16" s="41"/>
      <c r="R16" s="77"/>
      <c r="S16" s="78"/>
      <c r="T16" s="78"/>
      <c r="U16" s="78"/>
      <c r="V16" s="33" t="s">
        <v>11</v>
      </c>
      <c r="W16" s="37"/>
      <c r="X16" s="38"/>
      <c r="Y16" s="39"/>
      <c r="Z16" s="39"/>
      <c r="AA16" s="64"/>
      <c r="AB16" s="41"/>
      <c r="AC16" s="79"/>
      <c r="AD16" s="232"/>
      <c r="AE16" s="233"/>
      <c r="AF16" s="233"/>
      <c r="AG16" s="233"/>
      <c r="AH16" s="233" t="s">
        <v>11</v>
      </c>
      <c r="AI16" s="234"/>
      <c r="AJ16" s="222"/>
      <c r="AK16" s="154"/>
      <c r="AL16" s="233"/>
      <c r="AM16" s="234"/>
      <c r="AN16" s="233"/>
      <c r="AO16" s="236"/>
      <c r="AP16" s="5"/>
      <c r="AQ16" s="5"/>
      <c r="AR16" s="5"/>
      <c r="AS16" s="232" t="s">
        <v>16</v>
      </c>
      <c r="AT16" s="233"/>
      <c r="AU16" s="233"/>
      <c r="AV16" s="233"/>
      <c r="AW16" s="233"/>
      <c r="AX16" s="233"/>
      <c r="AY16" s="151"/>
      <c r="AZ16" s="53"/>
      <c r="BA16" s="154"/>
      <c r="BB16" s="233"/>
      <c r="BC16" s="233"/>
      <c r="BD16" s="236"/>
      <c r="BE16" s="233" t="s">
        <v>15</v>
      </c>
      <c r="BF16" s="237"/>
      <c r="BG16" s="237"/>
      <c r="BH16" s="233"/>
      <c r="BI16" s="233"/>
      <c r="BJ16" s="222"/>
      <c r="BK16" s="53"/>
      <c r="BL16" s="53"/>
      <c r="BM16" s="154"/>
      <c r="BN16" s="53"/>
      <c r="BO16" s="53"/>
      <c r="BP16" s="53"/>
      <c r="BQ16" s="53"/>
      <c r="BR16" s="53"/>
      <c r="BS16" s="53"/>
      <c r="BT16" s="52"/>
      <c r="BU16" s="70"/>
      <c r="BV16" s="68"/>
      <c r="BW16" s="68"/>
      <c r="BX16" s="56">
        <v>13</v>
      </c>
      <c r="BY16" s="52"/>
      <c r="BZ16" s="70"/>
      <c r="CA16" s="68"/>
      <c r="CB16" s="69"/>
      <c r="CC16" s="54"/>
      <c r="CD16" s="279">
        <f t="shared" si="0"/>
        <v>3</v>
      </c>
      <c r="CE16" s="100"/>
      <c r="CF16" s="100"/>
    </row>
    <row r="17" spans="1:84" ht="18.75" customHeight="1">
      <c r="A17" s="21">
        <v>14</v>
      </c>
      <c r="B17" s="31" t="str">
        <f>INDEX(Info!$B$2:$B$25,A17)</f>
        <v>Extreme Kennedy</v>
      </c>
      <c r="C17" s="76"/>
      <c r="D17" s="41"/>
      <c r="E17" s="41"/>
      <c r="F17" s="41"/>
      <c r="G17" s="41"/>
      <c r="H17" s="41"/>
      <c r="I17" s="41"/>
      <c r="J17" s="41"/>
      <c r="K17" s="41"/>
      <c r="L17" s="42" t="s">
        <v>12</v>
      </c>
      <c r="M17" s="43"/>
      <c r="N17" s="44"/>
      <c r="O17" s="75" t="s">
        <v>13</v>
      </c>
      <c r="P17" s="46"/>
      <c r="Q17" s="47"/>
      <c r="R17" s="48" t="s">
        <v>14</v>
      </c>
      <c r="S17" s="49"/>
      <c r="T17" s="50"/>
      <c r="U17" s="62"/>
      <c r="V17" s="61" t="s">
        <v>16</v>
      </c>
      <c r="W17" s="37"/>
      <c r="X17" s="38"/>
      <c r="Y17" s="39"/>
      <c r="Z17" s="39"/>
      <c r="AA17" s="64"/>
      <c r="AB17" s="41"/>
      <c r="AC17" s="79"/>
      <c r="AD17" s="232"/>
      <c r="AE17" s="233"/>
      <c r="AF17" s="233"/>
      <c r="AG17" s="233"/>
      <c r="AH17" s="233" t="s">
        <v>16</v>
      </c>
      <c r="AI17" s="233"/>
      <c r="AJ17" s="222"/>
      <c r="AK17" s="154"/>
      <c r="AL17" s="233"/>
      <c r="AM17" s="234"/>
      <c r="AN17" s="233"/>
      <c r="AO17" s="236"/>
      <c r="AP17" s="5"/>
      <c r="AQ17" s="5"/>
      <c r="AR17" s="5"/>
      <c r="AS17" s="232"/>
      <c r="AT17" s="234"/>
      <c r="AU17" s="233"/>
      <c r="AV17" s="233" t="s">
        <v>17</v>
      </c>
      <c r="AW17" s="233"/>
      <c r="AX17" s="234"/>
      <c r="AY17" s="222"/>
      <c r="AZ17" s="53"/>
      <c r="BA17" s="154"/>
      <c r="BB17" s="233"/>
      <c r="BC17" s="233"/>
      <c r="BD17" s="233" t="s">
        <v>11</v>
      </c>
      <c r="BE17" s="237"/>
      <c r="BF17" s="237"/>
      <c r="BG17" s="237"/>
      <c r="BH17" s="233"/>
      <c r="BI17" s="233"/>
      <c r="BJ17" s="222"/>
      <c r="BK17" s="53"/>
      <c r="BL17" s="53"/>
      <c r="BM17" s="154"/>
      <c r="BN17" s="53"/>
      <c r="BO17" s="53"/>
      <c r="BP17" s="53"/>
      <c r="BQ17" s="53"/>
      <c r="BR17" s="53"/>
      <c r="BS17" s="53"/>
      <c r="BT17" s="52"/>
      <c r="BU17" s="70"/>
      <c r="BV17" s="68"/>
      <c r="BW17" s="68"/>
      <c r="BX17" s="56">
        <v>14</v>
      </c>
      <c r="BY17" s="52"/>
      <c r="BZ17" s="70"/>
      <c r="CA17" s="68"/>
      <c r="CB17" s="69"/>
      <c r="CC17" s="54"/>
      <c r="CD17" s="279">
        <f t="shared" si="0"/>
        <v>3</v>
      </c>
      <c r="CE17" s="100"/>
      <c r="CF17" s="100"/>
    </row>
    <row r="18" spans="1:84" ht="18.75" customHeight="1">
      <c r="A18" s="21">
        <v>15</v>
      </c>
      <c r="B18" s="31" t="str">
        <f>INDEX(Info!$B$2:$B$25,A18)</f>
        <v>Hazardous Waste</v>
      </c>
      <c r="C18" s="76"/>
      <c r="D18" s="41"/>
      <c r="E18" s="41"/>
      <c r="F18" s="41"/>
      <c r="G18" s="41"/>
      <c r="H18" s="41"/>
      <c r="I18" s="41"/>
      <c r="J18" s="41"/>
      <c r="K18" s="41"/>
      <c r="L18" s="48" t="s">
        <v>14</v>
      </c>
      <c r="M18" s="49"/>
      <c r="N18" s="50"/>
      <c r="O18" s="42" t="s">
        <v>12</v>
      </c>
      <c r="P18" s="65"/>
      <c r="Q18" s="44"/>
      <c r="R18" s="45" t="s">
        <v>13</v>
      </c>
      <c r="S18" s="66"/>
      <c r="T18" s="47"/>
      <c r="U18" s="62"/>
      <c r="V18" s="33" t="s">
        <v>17</v>
      </c>
      <c r="W18" s="37"/>
      <c r="X18" s="38"/>
      <c r="Y18" s="39"/>
      <c r="Z18" s="39"/>
      <c r="AA18" s="64"/>
      <c r="AB18" s="41"/>
      <c r="AC18" s="79"/>
      <c r="AD18" s="232"/>
      <c r="AE18" s="233"/>
      <c r="AF18" s="233"/>
      <c r="AG18" s="233"/>
      <c r="AH18" s="234"/>
      <c r="AI18" s="233" t="s">
        <v>17</v>
      </c>
      <c r="AJ18" s="222"/>
      <c r="AK18" s="154"/>
      <c r="AL18" s="233"/>
      <c r="AM18" s="233"/>
      <c r="AN18" s="234"/>
      <c r="AO18" s="236"/>
      <c r="AP18" s="5"/>
      <c r="AQ18" s="5"/>
      <c r="AR18" s="5"/>
      <c r="AS18" s="232" t="s">
        <v>11</v>
      </c>
      <c r="AT18" s="233"/>
      <c r="AU18" s="233"/>
      <c r="AV18" s="233"/>
      <c r="AW18" s="233"/>
      <c r="AX18" s="234"/>
      <c r="AY18" s="222"/>
      <c r="AZ18" s="53"/>
      <c r="BA18" s="154"/>
      <c r="BB18" s="233"/>
      <c r="BC18" s="234"/>
      <c r="BD18" s="233" t="s">
        <v>16</v>
      </c>
      <c r="BE18" s="237"/>
      <c r="BF18" s="237"/>
      <c r="BG18" s="237"/>
      <c r="BH18" s="233"/>
      <c r="BI18" s="233"/>
      <c r="BJ18" s="222"/>
      <c r="BK18" s="53"/>
      <c r="BL18" s="53"/>
      <c r="BM18" s="154"/>
      <c r="BN18" s="53"/>
      <c r="BO18" s="53"/>
      <c r="BP18" s="53"/>
      <c r="BQ18" s="53"/>
      <c r="BR18" s="53"/>
      <c r="BS18" s="53"/>
      <c r="BT18" s="52"/>
      <c r="BU18" s="70"/>
      <c r="BV18" s="68"/>
      <c r="BW18" s="68"/>
      <c r="BX18" s="56">
        <v>15</v>
      </c>
      <c r="BY18" s="52"/>
      <c r="BZ18" s="70"/>
      <c r="CA18" s="68"/>
      <c r="CB18" s="69"/>
      <c r="CC18" s="54"/>
      <c r="CD18" s="279">
        <f t="shared" si="0"/>
        <v>3</v>
      </c>
      <c r="CE18" s="100"/>
      <c r="CF18" s="100"/>
    </row>
    <row r="19" spans="1:84" ht="18.75" customHeight="1">
      <c r="A19" s="21">
        <v>16</v>
      </c>
      <c r="B19" s="31" t="str">
        <f>INDEX(Info!$B$2:$B$25,A19)</f>
        <v>Lightning Bots</v>
      </c>
      <c r="C19" s="76"/>
      <c r="D19" s="41"/>
      <c r="E19" s="41"/>
      <c r="F19" s="41"/>
      <c r="G19" s="41"/>
      <c r="H19" s="41"/>
      <c r="I19" s="41"/>
      <c r="J19" s="41"/>
      <c r="K19" s="41"/>
      <c r="L19" s="45" t="s">
        <v>13</v>
      </c>
      <c r="M19" s="66"/>
      <c r="N19" s="47"/>
      <c r="O19" s="48" t="s">
        <v>14</v>
      </c>
      <c r="P19" s="80"/>
      <c r="Q19" s="50"/>
      <c r="R19" s="42" t="s">
        <v>12</v>
      </c>
      <c r="S19" s="65"/>
      <c r="T19" s="44"/>
      <c r="U19" s="62"/>
      <c r="V19" s="33" t="s">
        <v>15</v>
      </c>
      <c r="W19" s="54"/>
      <c r="X19" s="38"/>
      <c r="Y19" s="39"/>
      <c r="Z19" s="39"/>
      <c r="AA19" s="64"/>
      <c r="AB19" s="41"/>
      <c r="AC19" s="79"/>
      <c r="AD19" s="232"/>
      <c r="AE19" s="233"/>
      <c r="AF19" s="233"/>
      <c r="AG19" s="233"/>
      <c r="AH19" s="233"/>
      <c r="AI19" s="233" t="s">
        <v>15</v>
      </c>
      <c r="AJ19" s="231"/>
      <c r="AK19" s="228"/>
      <c r="AL19" s="233"/>
      <c r="AM19" s="233"/>
      <c r="AN19" s="234"/>
      <c r="AO19" s="236"/>
      <c r="AP19" s="5"/>
      <c r="AQ19" s="5"/>
      <c r="AR19" s="5"/>
      <c r="AS19" s="232"/>
      <c r="AT19" s="234"/>
      <c r="AU19" s="233"/>
      <c r="AV19" s="233"/>
      <c r="AW19" s="233" t="s">
        <v>16</v>
      </c>
      <c r="AX19" s="233"/>
      <c r="AY19" s="226"/>
      <c r="AZ19" s="227"/>
      <c r="BA19" s="228"/>
      <c r="BB19" s="233"/>
      <c r="BC19" s="234"/>
      <c r="BD19" s="236"/>
      <c r="BE19" s="233" t="s">
        <v>17</v>
      </c>
      <c r="BF19" s="237"/>
      <c r="BG19" s="237"/>
      <c r="BH19" s="233"/>
      <c r="BI19" s="233"/>
      <c r="BJ19" s="231"/>
      <c r="BK19" s="227"/>
      <c r="BL19" s="227"/>
      <c r="BM19" s="228"/>
      <c r="BN19" s="53"/>
      <c r="BO19" s="53"/>
      <c r="BP19" s="53"/>
      <c r="BQ19" s="53"/>
      <c r="BR19" s="53"/>
      <c r="BS19" s="53"/>
      <c r="BT19" s="52"/>
      <c r="BU19" s="81"/>
      <c r="BV19" s="82"/>
      <c r="BW19" s="82"/>
      <c r="BX19" s="56">
        <v>16</v>
      </c>
      <c r="BY19" s="52"/>
      <c r="BZ19" s="70"/>
      <c r="CA19" s="68"/>
      <c r="CB19" s="69"/>
      <c r="CC19" s="54"/>
      <c r="CD19" s="279">
        <f t="shared" si="0"/>
        <v>3</v>
      </c>
      <c r="CE19" s="100"/>
      <c r="CF19" s="100"/>
    </row>
    <row r="20" spans="2:84" ht="51.75" customHeight="1">
      <c r="B20" s="83"/>
      <c r="C20" s="84">
        <f>C3</f>
        <v>0.46875000000000033</v>
      </c>
      <c r="D20" s="85"/>
      <c r="E20" s="86"/>
      <c r="F20" s="87">
        <f>F3</f>
        <v>0.47916666666666696</v>
      </c>
      <c r="G20" s="88"/>
      <c r="H20" s="89"/>
      <c r="I20" s="90">
        <f>I3</f>
        <v>0.4895833333333336</v>
      </c>
      <c r="J20" s="91"/>
      <c r="K20" s="92"/>
      <c r="L20" s="84">
        <f>L3</f>
        <v>0.5000000000000002</v>
      </c>
      <c r="M20" s="85"/>
      <c r="N20" s="86"/>
      <c r="O20" s="87">
        <f>O3</f>
        <v>0.5104166666666669</v>
      </c>
      <c r="P20" s="88"/>
      <c r="Q20" s="89"/>
      <c r="R20" s="90">
        <f>R3</f>
        <v>0.5208333333333335</v>
      </c>
      <c r="S20" s="91"/>
      <c r="T20" s="92"/>
      <c r="U20" s="93"/>
      <c r="V20" s="94"/>
      <c r="W20" s="95"/>
      <c r="X20" s="81"/>
      <c r="Y20" s="82"/>
      <c r="Z20" s="82"/>
      <c r="AA20" s="96"/>
      <c r="AB20" s="41"/>
      <c r="AC20" s="79"/>
      <c r="AD20" s="84">
        <f>AD3</f>
        <v>0.5625</v>
      </c>
      <c r="AE20" s="85"/>
      <c r="AF20" s="86"/>
      <c r="AG20" s="87">
        <f>AG3</f>
        <v>0.5729166666666666</v>
      </c>
      <c r="AH20" s="88"/>
      <c r="AI20" s="89"/>
      <c r="AJ20" s="216">
        <f>AJ3</f>
        <v>0.5833333333333333</v>
      </c>
      <c r="AK20" s="217"/>
      <c r="AL20" s="92"/>
      <c r="AM20" s="84">
        <f>AM3</f>
        <v>0.5937499999999999</v>
      </c>
      <c r="AN20" s="85"/>
      <c r="AO20" s="86"/>
      <c r="AP20" s="5"/>
      <c r="AQ20" s="5"/>
      <c r="AR20" s="5"/>
      <c r="AS20" s="84">
        <f>AS3</f>
        <v>0.6145833333333331</v>
      </c>
      <c r="AT20" s="85"/>
      <c r="AU20" s="86"/>
      <c r="AV20" s="87">
        <f>AV3</f>
        <v>0.6249999999999998</v>
      </c>
      <c r="AW20" s="88"/>
      <c r="AX20" s="89"/>
      <c r="AY20" s="216">
        <f>AY3</f>
        <v>0.6354166666666664</v>
      </c>
      <c r="AZ20" s="217"/>
      <c r="BA20" s="218"/>
      <c r="BB20" s="161"/>
      <c r="BC20" s="159"/>
      <c r="BD20" s="160"/>
      <c r="BE20" s="84">
        <f>BE3</f>
        <v>0.6562499999999997</v>
      </c>
      <c r="BF20" s="162"/>
      <c r="BG20" s="163"/>
      <c r="BH20" s="170">
        <f>BH3</f>
        <v>0.6666666666666663</v>
      </c>
      <c r="BI20" s="164"/>
      <c r="BJ20" s="306"/>
      <c r="BK20" s="307">
        <f>BK3</f>
        <v>0.6770833333333329</v>
      </c>
      <c r="BL20" s="308"/>
      <c r="BM20" s="309"/>
      <c r="BN20" s="97" t="s">
        <v>18</v>
      </c>
      <c r="BO20" s="98"/>
      <c r="BP20" s="98"/>
      <c r="BQ20" s="173"/>
      <c r="BR20" s="98"/>
      <c r="BS20" s="98"/>
      <c r="BT20" s="98"/>
      <c r="BU20" s="98"/>
      <c r="BV20" s="98"/>
      <c r="BW20" s="98"/>
      <c r="BX20" s="316" t="s">
        <v>110</v>
      </c>
      <c r="BY20" s="52"/>
      <c r="BZ20" s="81"/>
      <c r="CA20" s="82"/>
      <c r="CB20" s="96"/>
      <c r="CC20" s="95"/>
      <c r="CD20" s="323"/>
      <c r="CE20" s="100"/>
      <c r="CF20" s="100"/>
    </row>
    <row r="21" spans="42:84" ht="12.75">
      <c r="AP21" s="67"/>
      <c r="AQ21" s="67"/>
      <c r="BC21" s="67"/>
      <c r="BD21" s="67"/>
      <c r="BE21" s="67"/>
      <c r="CD21" s="100"/>
      <c r="CE21" s="100"/>
      <c r="CF21" s="100"/>
    </row>
    <row r="22" spans="3:84" ht="12.75">
      <c r="C22" s="199"/>
      <c r="D22" s="200"/>
      <c r="E22" s="200"/>
      <c r="F22" s="200"/>
      <c r="G22" s="201"/>
      <c r="H22" s="201"/>
      <c r="I22" s="201"/>
      <c r="J22" s="204" t="s">
        <v>82</v>
      </c>
      <c r="K22" s="201"/>
      <c r="L22" s="201"/>
      <c r="M22" s="201"/>
      <c r="N22" s="201"/>
      <c r="O22" s="202"/>
      <c r="P22" s="202"/>
      <c r="Q22" s="202"/>
      <c r="R22" s="201"/>
      <c r="S22" s="201"/>
      <c r="T22" s="203"/>
      <c r="U22" s="197"/>
      <c r="V22" s="197"/>
      <c r="W22" s="198"/>
      <c r="X22" s="198"/>
      <c r="Y22" s="198"/>
      <c r="Z22" s="198"/>
      <c r="AA22" s="198"/>
      <c r="AB22" s="198"/>
      <c r="AC22" s="198"/>
      <c r="AD22" s="205"/>
      <c r="AE22" s="202"/>
      <c r="AF22" s="202"/>
      <c r="AG22" s="201"/>
      <c r="AH22" s="201"/>
      <c r="AI22" s="204" t="s">
        <v>83</v>
      </c>
      <c r="AJ22" s="201"/>
      <c r="AK22" s="201"/>
      <c r="AL22" s="201"/>
      <c r="AM22" s="202"/>
      <c r="AN22" s="202"/>
      <c r="AO22" s="206"/>
      <c r="AP22" s="195"/>
      <c r="AQ22" s="195"/>
      <c r="AR22" s="198"/>
      <c r="AS22" s="205"/>
      <c r="AT22" s="202"/>
      <c r="AU22" s="202"/>
      <c r="AV22" s="204" t="s">
        <v>84</v>
      </c>
      <c r="AW22" s="201"/>
      <c r="AX22" s="201"/>
      <c r="AY22" s="201"/>
      <c r="AZ22" s="201"/>
      <c r="BA22" s="203"/>
      <c r="BB22" s="198"/>
      <c r="BC22" s="195"/>
      <c r="BD22" s="195"/>
      <c r="BE22" s="205"/>
      <c r="BF22" s="202"/>
      <c r="BG22" s="202"/>
      <c r="BH22" s="202"/>
      <c r="BI22" s="204" t="s">
        <v>85</v>
      </c>
      <c r="BJ22" s="201"/>
      <c r="BK22" s="201"/>
      <c r="BL22" s="201"/>
      <c r="BM22" s="203"/>
      <c r="BN22" s="197"/>
      <c r="BO22" s="197"/>
      <c r="BP22" s="100"/>
      <c r="CE22" s="100"/>
      <c r="CF22" s="100"/>
    </row>
    <row r="23" spans="7:67" ht="12.75">
      <c r="G23" s="99"/>
      <c r="H23" s="99"/>
      <c r="I23" s="99"/>
      <c r="J23" s="99"/>
      <c r="K23" s="99"/>
      <c r="L23" s="99"/>
      <c r="M23" s="99"/>
      <c r="N23" s="99"/>
      <c r="Q23" s="100"/>
      <c r="R23" s="196"/>
      <c r="S23" s="196"/>
      <c r="T23" s="196"/>
      <c r="U23" s="196"/>
      <c r="V23" s="196"/>
      <c r="AG23" s="196"/>
      <c r="AH23" s="99"/>
      <c r="AI23" s="99"/>
      <c r="AJ23" s="99"/>
      <c r="AK23" s="99"/>
      <c r="AL23" s="99"/>
      <c r="AP23" s="67"/>
      <c r="AQ23" s="67"/>
      <c r="AV23" s="99"/>
      <c r="AW23" s="99"/>
      <c r="AX23" s="99"/>
      <c r="AY23" s="99"/>
      <c r="AZ23" s="99"/>
      <c r="BA23" s="99"/>
      <c r="BC23" s="67"/>
      <c r="BD23" s="67"/>
      <c r="BE23" s="67"/>
      <c r="BI23" s="99"/>
      <c r="BJ23" s="99"/>
      <c r="BK23" s="99"/>
      <c r="BL23" s="99"/>
      <c r="BM23" s="99"/>
      <c r="BN23" s="99"/>
      <c r="BO23" s="99"/>
    </row>
    <row r="24" spans="3:57" ht="12.75">
      <c r="C24" t="s">
        <v>21</v>
      </c>
      <c r="R24" s="7" t="s">
        <v>20</v>
      </c>
      <c r="S24" s="3"/>
      <c r="T24" s="3"/>
      <c r="U24" s="3"/>
      <c r="V24" s="3"/>
      <c r="W24" s="4"/>
      <c r="Y24" s="7"/>
      <c r="Z24" s="3"/>
      <c r="AA24" s="3" t="s">
        <v>131</v>
      </c>
      <c r="AB24" s="18"/>
      <c r="AC24" s="3"/>
      <c r="AD24" s="3"/>
      <c r="AE24" s="3"/>
      <c r="AF24" s="3"/>
      <c r="AG24" s="4"/>
      <c r="AZ24" s="101"/>
      <c r="BA24" s="101"/>
      <c r="BB24" t="s">
        <v>22</v>
      </c>
      <c r="BD24" s="67"/>
      <c r="BE24" s="67"/>
    </row>
    <row r="25" spans="3:54" ht="12.75">
      <c r="C25" t="s">
        <v>24</v>
      </c>
      <c r="S25" s="102" t="s">
        <v>11</v>
      </c>
      <c r="T25" s="103"/>
      <c r="U25" s="104" t="s">
        <v>17</v>
      </c>
      <c r="Y25" s="7" t="s">
        <v>23</v>
      </c>
      <c r="Z25" s="3"/>
      <c r="AA25" s="3"/>
      <c r="AB25" s="4"/>
      <c r="AC25" s="42" t="s">
        <v>12</v>
      </c>
      <c r="AD25" s="86"/>
      <c r="AE25" s="269" t="s">
        <v>108</v>
      </c>
      <c r="AF25" s="3"/>
      <c r="AG25" s="322" t="s">
        <v>105</v>
      </c>
      <c r="AY25" s="101"/>
      <c r="AZ25" s="101"/>
      <c r="BA25" s="101"/>
      <c r="BB25" s="101"/>
    </row>
    <row r="26" spans="3:54" ht="12.75">
      <c r="C26" t="s">
        <v>26</v>
      </c>
      <c r="S26" s="105" t="s">
        <v>16</v>
      </c>
      <c r="T26" s="103"/>
      <c r="U26" s="104" t="s">
        <v>15</v>
      </c>
      <c r="Y26" s="7" t="s">
        <v>25</v>
      </c>
      <c r="Z26" s="3"/>
      <c r="AA26" s="3"/>
      <c r="AB26" s="4"/>
      <c r="AC26" s="106" t="s">
        <v>13</v>
      </c>
      <c r="AD26" s="89"/>
      <c r="AE26" s="269" t="s">
        <v>108</v>
      </c>
      <c r="AF26" s="3"/>
      <c r="AG26" s="322" t="s">
        <v>104</v>
      </c>
      <c r="BB26" s="101"/>
    </row>
    <row r="27" spans="3:54" ht="12.75">
      <c r="C27" t="s">
        <v>102</v>
      </c>
      <c r="Y27" s="7" t="s">
        <v>27</v>
      </c>
      <c r="Z27" s="3"/>
      <c r="AA27" s="3"/>
      <c r="AB27" s="4"/>
      <c r="AC27" s="48" t="s">
        <v>14</v>
      </c>
      <c r="AD27" s="92"/>
      <c r="AE27" s="269" t="s">
        <v>108</v>
      </c>
      <c r="AF27" s="3"/>
      <c r="AG27" s="322" t="s">
        <v>107</v>
      </c>
      <c r="AY27" s="101"/>
      <c r="AZ27" s="101"/>
      <c r="BA27" s="101"/>
      <c r="BB27" s="101"/>
    </row>
    <row r="28" spans="3:68" ht="12.75">
      <c r="C28" t="s">
        <v>28</v>
      </c>
      <c r="AD28" s="101"/>
      <c r="AE28" s="101"/>
      <c r="AF28" s="67"/>
      <c r="AG28" s="101"/>
      <c r="AY28" s="101"/>
      <c r="AZ28" s="101"/>
      <c r="BA28" s="101"/>
      <c r="BB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</row>
    <row r="29" spans="49:68" ht="12.75">
      <c r="AW29" s="101"/>
      <c r="AY29" s="101"/>
      <c r="AZ29" s="101"/>
      <c r="BA29" s="101"/>
      <c r="BB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</row>
    <row r="30" spans="3:68" ht="12.75">
      <c r="C30" s="67" t="s">
        <v>29</v>
      </c>
      <c r="AG30" t="s">
        <v>112</v>
      </c>
      <c r="AJ30" s="107"/>
      <c r="BA30" s="101"/>
      <c r="BB30" s="101"/>
      <c r="BF30" s="101"/>
      <c r="BG30" s="101"/>
      <c r="BH30" s="101"/>
      <c r="BI30" s="101"/>
      <c r="BJ30" s="101"/>
      <c r="BK30" s="101"/>
      <c r="BO30" s="101"/>
      <c r="BP30" s="101"/>
    </row>
    <row r="31" ht="26.25">
      <c r="B31" s="325" t="s">
        <v>109</v>
      </c>
    </row>
  </sheetData>
  <sheetProtection/>
  <conditionalFormatting sqref="BK14:BP19 AS14:AS19 AP12:AR20 AO8:AO19 AU6:AU7 AZ12:AZ19 BA12:BA14 BA16:BA19 AY12:AY15 AY17:AY18 AT12:AT16 AT18 BA5 BA7 BK4:BL10 BJ7:BJ10 BH4:BH8 BI9:BI10 BF14:BG20 BH10 BG9:BG10 BM4:BM8 BF8 BE4:BG7 AX12:AX16 BD12:BD19 BH14:BI19 BJ14 BJ16:BJ19 AD8:AD13 AD16:AD19 AE8:AE19 AF10:AF19 AH19:AI19 AJ8:AJ10 AJ12 AJ14:AJ19 AI8:AI13 AI15 AH16:AH17 AG8:AH14 AG15:AG19 AI17:AI18 AK8:AK19 AL8:AL11 AL13:AL19 AM8:AM15 AM18:AM19 AN8:AN17 AP4:AT7 AW4:AZ7 AV4:AV5 AU12:AU19 AW11:AW19 AX19 AV14:AV19 AV12 BE14:BE19 BB12:BB13 BB15:BB20 BC14:BC17 BC4:BD8 BN4 BN6 BN8:BN11 BJ5 BO4:BO7 BO9 BI4:BI7 BB5:BB8 BP4:BP10">
    <cfRule type="cellIs" priority="1" dxfId="3" operator="greaterThanOrEqual" stopIfTrue="1">
      <formula>"B1"</formula>
    </cfRule>
    <cfRule type="cellIs" priority="2" dxfId="4" operator="greaterThanOrEqual" stopIfTrue="1">
      <formula>"A1"</formula>
    </cfRule>
  </conditionalFormatting>
  <conditionalFormatting sqref="AD2:AI2 AK2:BJ2">
    <cfRule type="cellIs" priority="3" dxfId="0" operator="lessThanOrEqual" stopIfTrue="1">
      <formula>0</formula>
    </cfRule>
  </conditionalFormatting>
  <printOptions horizontalCentered="1" verticalCentered="1"/>
  <pageMargins left="0.159722222222222" right="0.140277777777778" top="0.440277777777778" bottom="0.25" header="0.25" footer="0.25"/>
  <pageSetup horizontalDpi="300" verticalDpi="300" orientation="landscape" scale="90" r:id="rId1"/>
  <headerFooter alignWithMargins="0">
    <oddHeader>&amp;C&amp;A</oddHeader>
    <oddFooter>&amp;CPage &amp;P of &amp;N</oddFooter>
  </headerFooter>
  <colBreaks count="1" manualBreakCount="1">
    <brk id="4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4">
      <selection activeCell="F28" sqref="F28"/>
    </sheetView>
  </sheetViews>
  <sheetFormatPr defaultColWidth="9.140625" defaultRowHeight="12.75"/>
  <cols>
    <col min="1" max="1" width="10.140625" style="0" customWidth="1"/>
    <col min="2" max="2" width="3.00390625" style="0" customWidth="1"/>
    <col min="3" max="3" width="6.8515625" style="0" customWidth="1"/>
    <col min="4" max="4" width="5.28125" style="0" customWidth="1"/>
    <col min="5" max="5" width="20.7109375" style="0" customWidth="1"/>
    <col min="6" max="6" width="6.28125" style="0" customWidth="1"/>
    <col min="7" max="7" width="20.7109375" style="0" customWidth="1"/>
    <col min="8" max="8" width="5.421875" style="0" customWidth="1"/>
    <col min="9" max="9" width="20.7109375" style="0" customWidth="1"/>
    <col min="10" max="10" width="7.7109375" style="0" customWidth="1"/>
    <col min="11" max="11" width="20.7109375" style="0" customWidth="1"/>
    <col min="12" max="12" width="5.8515625" style="0" customWidth="1"/>
    <col min="13" max="13" width="20.7109375" style="0" customWidth="1"/>
    <col min="14" max="14" width="6.421875" style="0" customWidth="1"/>
    <col min="15" max="15" width="20.7109375" style="0" customWidth="1"/>
  </cols>
  <sheetData>
    <row r="1" ht="18">
      <c r="A1" s="120" t="s">
        <v>113</v>
      </c>
    </row>
    <row r="2" spans="1:9" ht="15" customHeight="1" thickBot="1">
      <c r="A2" s="271" t="s">
        <v>86</v>
      </c>
      <c r="B2" s="272">
        <v>15</v>
      </c>
      <c r="C2" s="270" t="s">
        <v>87</v>
      </c>
      <c r="D2" s="123" t="s">
        <v>8</v>
      </c>
      <c r="E2" s="32" t="str">
        <f>"Project: Room "&amp;'Master Schedule'!AG25</f>
        <v>Project: Room T2</v>
      </c>
      <c r="F2" s="123" t="s">
        <v>8</v>
      </c>
      <c r="G2" s="32" t="str">
        <f>"Core Values: Room "&amp;'Master Schedule'!AG26</f>
        <v>Core Values: Room T1</v>
      </c>
      <c r="H2" s="123" t="s">
        <v>8</v>
      </c>
      <c r="I2" s="32" t="str">
        <f>"Robot: Room  "&amp;'Master Schedule'!AG27</f>
        <v>Robot: Room  A5</v>
      </c>
    </row>
    <row r="3" spans="1:9" ht="15" customHeight="1">
      <c r="A3" s="125">
        <v>0.46875</v>
      </c>
      <c r="B3" s="126"/>
      <c r="C3" s="127" t="s">
        <v>48</v>
      </c>
      <c r="D3" s="127">
        <v>11</v>
      </c>
      <c r="E3" s="128" t="str">
        <f>INDEX(Info!$B$2:$B$25,D3)</f>
        <v>The Other Team Again</v>
      </c>
      <c r="F3" s="127">
        <v>13</v>
      </c>
      <c r="G3" s="128" t="str">
        <f>INDEX(Info!$B$2:$B$25,F3)</f>
        <v>Pieceful Programmers</v>
      </c>
      <c r="H3" s="127">
        <v>12</v>
      </c>
      <c r="I3" s="129" t="str">
        <f>INDEX(Info!$B$2:$B$25,H3)</f>
        <v>Alien Calamari</v>
      </c>
    </row>
    <row r="4" spans="1:9" ht="15" customHeight="1">
      <c r="A4" s="130">
        <f aca="true" t="shared" si="0" ref="A4:A9">A3+B$2/(24*60)</f>
        <v>0.4791666666666667</v>
      </c>
      <c r="B4" s="131"/>
      <c r="C4" s="132"/>
      <c r="D4" s="132">
        <v>12</v>
      </c>
      <c r="E4" s="116" t="str">
        <f>INDEX(Info!$B$2:$B$25,D4)</f>
        <v>Alien Calamari</v>
      </c>
      <c r="F4" s="132">
        <v>11</v>
      </c>
      <c r="G4" s="116" t="str">
        <f>INDEX(Info!$B$2:$B$25,F4)</f>
        <v>The Other Team Again</v>
      </c>
      <c r="H4" s="132">
        <v>13</v>
      </c>
      <c r="I4" s="133" t="str">
        <f>INDEX(Info!$B$2:$B$25,H4)</f>
        <v>Pieceful Programmers</v>
      </c>
    </row>
    <row r="5" spans="1:9" ht="15" customHeight="1" thickBot="1">
      <c r="A5" s="243">
        <f t="shared" si="0"/>
        <v>0.48958333333333337</v>
      </c>
      <c r="B5" s="244"/>
      <c r="C5" s="245"/>
      <c r="D5" s="245">
        <v>13</v>
      </c>
      <c r="E5" s="246" t="str">
        <f>INDEX(Info!$B$2:$B$25,D5)</f>
        <v>Pieceful Programmers</v>
      </c>
      <c r="F5" s="245">
        <v>12</v>
      </c>
      <c r="G5" s="246" t="str">
        <f>INDEX(Info!$B$2:$B$25,F5)</f>
        <v>Alien Calamari</v>
      </c>
      <c r="H5" s="245">
        <v>11</v>
      </c>
      <c r="I5" s="247" t="str">
        <f>INDEX(Info!$B$2:$B$25,H5)</f>
        <v>The Other Team Again</v>
      </c>
    </row>
    <row r="6" spans="1:9" ht="15" customHeight="1">
      <c r="A6" s="248">
        <f t="shared" si="0"/>
        <v>0.5</v>
      </c>
      <c r="B6" s="249"/>
      <c r="C6" s="250" t="s">
        <v>49</v>
      </c>
      <c r="D6" s="250">
        <v>14</v>
      </c>
      <c r="E6" s="251" t="str">
        <f>INDEX(Info!$B$2:$B$25,D6)</f>
        <v>Extreme Kennedy</v>
      </c>
      <c r="F6" s="250">
        <v>16</v>
      </c>
      <c r="G6" s="251" t="str">
        <f>INDEX(Info!$B$2:$B$25,F6)</f>
        <v>Lightning Bots</v>
      </c>
      <c r="H6" s="250">
        <v>15</v>
      </c>
      <c r="I6" s="252" t="str">
        <f>INDEX(Info!$B$2:$B$25,H6)</f>
        <v>Hazardous Waste</v>
      </c>
    </row>
    <row r="7" spans="1:9" ht="15" customHeight="1">
      <c r="A7" s="253">
        <f t="shared" si="0"/>
        <v>0.5104166666666666</v>
      </c>
      <c r="B7" s="131"/>
      <c r="C7" s="132"/>
      <c r="D7" s="132">
        <v>15</v>
      </c>
      <c r="E7" s="116" t="str">
        <f>INDEX(Info!$B$2:$B$25,D7)</f>
        <v>Hazardous Waste</v>
      </c>
      <c r="F7" s="132">
        <v>14</v>
      </c>
      <c r="G7" s="116" t="str">
        <f>INDEX(Info!$B$2:$B$25,F7)</f>
        <v>Extreme Kennedy</v>
      </c>
      <c r="H7" s="132">
        <v>16</v>
      </c>
      <c r="I7" s="254" t="str">
        <f>INDEX(Info!$B$2:$B$25,H7)</f>
        <v>Lightning Bots</v>
      </c>
    </row>
    <row r="8" spans="1:9" ht="15" customHeight="1" thickBot="1">
      <c r="A8" s="255">
        <f t="shared" si="0"/>
        <v>0.5208333333333333</v>
      </c>
      <c r="B8" s="256"/>
      <c r="C8" s="257"/>
      <c r="D8" s="257">
        <v>16</v>
      </c>
      <c r="E8" s="258" t="str">
        <f>INDEX(Info!$B$2:$B$25,D8)</f>
        <v>Lightning Bots</v>
      </c>
      <c r="F8" s="257">
        <v>15</v>
      </c>
      <c r="G8" s="258" t="str">
        <f>INDEX(Info!$B$2:$B$25,F8)</f>
        <v>Hazardous Waste</v>
      </c>
      <c r="H8" s="257">
        <v>14</v>
      </c>
      <c r="I8" s="259" t="str">
        <f>INDEX(Info!$B$2:$B$25,H8)</f>
        <v>Extreme Kennedy</v>
      </c>
    </row>
    <row r="9" spans="1:9" ht="15" customHeight="1" thickBot="1">
      <c r="A9" s="329">
        <f t="shared" si="0"/>
        <v>0.5312499999999999</v>
      </c>
      <c r="B9" s="330"/>
      <c r="C9" s="330"/>
      <c r="D9" s="330"/>
      <c r="E9" s="331"/>
      <c r="F9" s="330"/>
      <c r="G9" s="331"/>
      <c r="H9" s="330"/>
      <c r="I9" s="332"/>
    </row>
    <row r="10" spans="1:15" ht="15" customHeight="1">
      <c r="A10" s="262">
        <v>0.5625</v>
      </c>
      <c r="B10" s="249"/>
      <c r="C10" s="249" t="s">
        <v>42</v>
      </c>
      <c r="D10" s="249">
        <v>1</v>
      </c>
      <c r="E10" s="251" t="str">
        <f>INDEX(Info!$B$2:$B$25,D10)</f>
        <v>The Cyborgs</v>
      </c>
      <c r="F10" s="249">
        <v>4</v>
      </c>
      <c r="G10" s="251" t="str">
        <f>INDEX(Info!$B$2:$B$25,F10)</f>
        <v>MINITW</v>
      </c>
      <c r="H10" s="249">
        <v>3</v>
      </c>
      <c r="I10" s="252" t="str">
        <f>INDEX(Info!$B$2:$B$25,H10)</f>
        <v>Robotic Ravioli</v>
      </c>
      <c r="O10" s="138"/>
    </row>
    <row r="11" spans="1:9" ht="15" customHeight="1">
      <c r="A11" s="253">
        <f aca="true" t="shared" si="1" ref="A11:A21">A10+B$2/(24*60)</f>
        <v>0.5729166666666666</v>
      </c>
      <c r="B11" s="131"/>
      <c r="C11" s="131"/>
      <c r="D11" s="131">
        <v>2</v>
      </c>
      <c r="E11" s="116" t="str">
        <f>INDEX(Info!$B$2:$B$25,D11)</f>
        <v>Mat Scientists</v>
      </c>
      <c r="F11" s="131">
        <v>1</v>
      </c>
      <c r="G11" s="116" t="str">
        <f>INDEX(Info!$B$2:$B$25,F11)</f>
        <v>The Cyborgs</v>
      </c>
      <c r="H11" s="131">
        <v>4</v>
      </c>
      <c r="I11" s="254" t="str">
        <f>INDEX(Info!$B$2:$B$25,H11)</f>
        <v>MINITW</v>
      </c>
    </row>
    <row r="12" spans="1:9" ht="15" customHeight="1">
      <c r="A12" s="253">
        <f t="shared" si="1"/>
        <v>0.5833333333333333</v>
      </c>
      <c r="B12" s="131"/>
      <c r="C12" s="131"/>
      <c r="D12" s="131">
        <v>3</v>
      </c>
      <c r="E12" s="116" t="str">
        <f>INDEX(Info!$B$2:$B$25,D12)</f>
        <v>Robotic Ravioli</v>
      </c>
      <c r="F12" s="131">
        <v>2</v>
      </c>
      <c r="G12" s="116" t="str">
        <f>INDEX(Info!$B$2:$B$25,F12)</f>
        <v>Mat Scientists</v>
      </c>
      <c r="H12" s="131">
        <v>1</v>
      </c>
      <c r="I12" s="254" t="str">
        <f>INDEX(Info!$B$2:$B$25,H12)</f>
        <v>The Cyborgs</v>
      </c>
    </row>
    <row r="13" spans="1:9" ht="15" customHeight="1" thickBot="1">
      <c r="A13" s="327">
        <f t="shared" si="1"/>
        <v>0.5937499999999999</v>
      </c>
      <c r="B13" s="244"/>
      <c r="C13" s="244"/>
      <c r="D13" s="244">
        <v>4</v>
      </c>
      <c r="E13" s="246" t="str">
        <f>INDEX(Info!$B$2:$B$25,D13)</f>
        <v>MINITW</v>
      </c>
      <c r="F13" s="244">
        <v>3</v>
      </c>
      <c r="G13" s="246" t="str">
        <f>INDEX(Info!$B$2:$B$25,F13)</f>
        <v>Robotic Ravioli</v>
      </c>
      <c r="H13" s="244">
        <v>2</v>
      </c>
      <c r="I13" s="328" t="str">
        <f>INDEX(Info!$B$2:$B$25,H13)</f>
        <v>Mat Scientists</v>
      </c>
    </row>
    <row r="14" spans="1:9" ht="15" customHeight="1" thickBot="1">
      <c r="A14" s="329">
        <f t="shared" si="1"/>
        <v>0.6041666666666665</v>
      </c>
      <c r="B14" s="330"/>
      <c r="C14" s="330"/>
      <c r="D14" s="330"/>
      <c r="E14" s="331"/>
      <c r="F14" s="330"/>
      <c r="G14" s="331"/>
      <c r="H14" s="330"/>
      <c r="I14" s="332"/>
    </row>
    <row r="15" spans="1:9" ht="15" customHeight="1">
      <c r="A15" s="248">
        <f t="shared" si="1"/>
        <v>0.6145833333333331</v>
      </c>
      <c r="B15" s="249"/>
      <c r="C15" s="249" t="s">
        <v>43</v>
      </c>
      <c r="D15" s="249">
        <v>5</v>
      </c>
      <c r="E15" s="251" t="str">
        <f>INDEX(Info!$B$2:$B$25,D15)</f>
        <v>Gears</v>
      </c>
      <c r="F15" s="249">
        <v>7</v>
      </c>
      <c r="G15" s="251" t="str">
        <f>INDEX(Info!$B$2:$B$25,F15)</f>
        <v>SAP0wer4</v>
      </c>
      <c r="H15" s="249">
        <v>6</v>
      </c>
      <c r="I15" s="252" t="str">
        <f>INDEX(Info!$B$2:$B$25,H15)</f>
        <v>40 Loyola SAPlings</v>
      </c>
    </row>
    <row r="16" spans="1:9" ht="15" customHeight="1">
      <c r="A16" s="253">
        <f t="shared" si="1"/>
        <v>0.6249999999999998</v>
      </c>
      <c r="B16" s="131"/>
      <c r="C16" s="131"/>
      <c r="D16" s="131">
        <v>6</v>
      </c>
      <c r="E16" s="116" t="str">
        <f>INDEX(Info!$B$2:$B$25,D16)</f>
        <v>40 Loyola SAPlings</v>
      </c>
      <c r="F16" s="131">
        <v>5</v>
      </c>
      <c r="G16" s="116" t="str">
        <f>INDEX(Info!$B$2:$B$25,F16)</f>
        <v>Gears</v>
      </c>
      <c r="H16" s="131">
        <v>7</v>
      </c>
      <c r="I16" s="254" t="str">
        <f>INDEX(Info!$B$2:$B$25,H16)</f>
        <v>SAP0wer4</v>
      </c>
    </row>
    <row r="17" spans="1:9" ht="15" customHeight="1" thickBot="1">
      <c r="A17" s="255">
        <f t="shared" si="1"/>
        <v>0.6354166666666664</v>
      </c>
      <c r="B17" s="256"/>
      <c r="C17" s="256"/>
      <c r="D17" s="256">
        <v>7</v>
      </c>
      <c r="E17" s="258" t="str">
        <f>INDEX(Info!$B$2:$B$25,D17)</f>
        <v>SAP0wer4</v>
      </c>
      <c r="F17" s="256">
        <v>6</v>
      </c>
      <c r="G17" s="258" t="str">
        <f>INDEX(Info!$B$2:$B$25,F17)</f>
        <v>40 Loyola SAPlings</v>
      </c>
      <c r="H17" s="256">
        <v>5</v>
      </c>
      <c r="I17" s="259" t="str">
        <f>INDEX(Info!$B$2:$B$25,H17)</f>
        <v>Gears</v>
      </c>
    </row>
    <row r="18" spans="1:9" ht="15" customHeight="1" thickBot="1">
      <c r="A18" s="267">
        <f t="shared" si="1"/>
        <v>0.645833333333333</v>
      </c>
      <c r="B18" s="260"/>
      <c r="C18" s="260"/>
      <c r="D18" s="260"/>
      <c r="E18" s="261"/>
      <c r="F18" s="260"/>
      <c r="G18" s="261"/>
      <c r="H18" s="260"/>
      <c r="I18" s="268"/>
    </row>
    <row r="19" spans="1:9" ht="15" customHeight="1">
      <c r="A19" s="248">
        <f t="shared" si="1"/>
        <v>0.6562499999999997</v>
      </c>
      <c r="B19" s="249"/>
      <c r="C19" s="249" t="s">
        <v>44</v>
      </c>
      <c r="D19" s="249">
        <v>8</v>
      </c>
      <c r="E19" s="251" t="str">
        <f>INDEX(Info!$B$2:$B$25,D19)</f>
        <v>Adroits</v>
      </c>
      <c r="F19" s="249">
        <v>10</v>
      </c>
      <c r="G19" s="251" t="str">
        <f>INDEX(Info!$B$2:$B$25,F19)</f>
        <v>Fantastic Lego Legion</v>
      </c>
      <c r="H19" s="249">
        <v>9</v>
      </c>
      <c r="I19" s="252" t="str">
        <f>INDEX(Info!$B$2:$B$25,H19)</f>
        <v>Kung Food</v>
      </c>
    </row>
    <row r="20" spans="1:9" ht="15" customHeight="1">
      <c r="A20" s="253">
        <f t="shared" si="1"/>
        <v>0.6666666666666663</v>
      </c>
      <c r="B20" s="131"/>
      <c r="C20" s="131"/>
      <c r="D20" s="131">
        <v>9</v>
      </c>
      <c r="E20" s="116" t="str">
        <f>INDEX(Info!$B$2:$B$25,D20)</f>
        <v>Kung Food</v>
      </c>
      <c r="F20" s="131">
        <v>8</v>
      </c>
      <c r="G20" s="116" t="str">
        <f>INDEX(Info!$B$2:$B$25,F20)</f>
        <v>Adroits</v>
      </c>
      <c r="H20" s="131">
        <v>10</v>
      </c>
      <c r="I20" s="254" t="str">
        <f>INDEX(Info!$B$2:$B$25,H20)</f>
        <v>Fantastic Lego Legion</v>
      </c>
    </row>
    <row r="21" spans="1:9" ht="15" customHeight="1" thickBot="1">
      <c r="A21" s="255">
        <f t="shared" si="1"/>
        <v>0.6770833333333329</v>
      </c>
      <c r="B21" s="256"/>
      <c r="C21" s="256"/>
      <c r="D21" s="256">
        <v>10</v>
      </c>
      <c r="E21" s="258" t="str">
        <f>INDEX(Info!$B$2:$B$25,D21)</f>
        <v>Fantastic Lego Legion</v>
      </c>
      <c r="F21" s="256">
        <v>9</v>
      </c>
      <c r="G21" s="258" t="str">
        <f>INDEX(Info!$B$2:$B$25,F21)</f>
        <v>Kung Food</v>
      </c>
      <c r="H21" s="256">
        <v>8</v>
      </c>
      <c r="I21" s="259" t="str">
        <f>INDEX(Info!$B$2:$B$25,H21)</f>
        <v>Adroits</v>
      </c>
    </row>
  </sheetData>
  <printOptions horizontalCentered="1"/>
  <pageMargins left="0.25" right="0.25" top="0.25" bottom="0.25" header="0.25" footer="0.2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1">
      <selection activeCell="F11" sqref="F11"/>
    </sheetView>
  </sheetViews>
  <sheetFormatPr defaultColWidth="9.140625" defaultRowHeight="12.75"/>
  <cols>
    <col min="3" max="3" width="12.28125" style="0" customWidth="1"/>
    <col min="4" max="4" width="7.00390625" style="0" customWidth="1"/>
    <col min="5" max="5" width="5.7109375" style="108" customWidth="1"/>
    <col min="6" max="6" width="20.7109375" style="0" customWidth="1"/>
    <col min="7" max="7" width="6.8515625" style="0" customWidth="1"/>
    <col min="8" max="8" width="7.00390625" style="109" customWidth="1"/>
    <col min="9" max="9" width="6.00390625" style="109" customWidth="1"/>
    <col min="10" max="10" width="20.7109375" style="0" customWidth="1"/>
    <col min="11" max="12" width="6.57421875" style="109" customWidth="1"/>
    <col min="13" max="13" width="6.28125" style="0" customWidth="1"/>
    <col min="14" max="17" width="5.140625" style="0" customWidth="1"/>
  </cols>
  <sheetData>
    <row r="1" spans="1:12" ht="18">
      <c r="A1" s="120" t="s">
        <v>115</v>
      </c>
      <c r="E1"/>
      <c r="H1"/>
      <c r="I1"/>
      <c r="K1"/>
      <c r="L1"/>
    </row>
    <row r="2" spans="1:12" ht="15" customHeight="1" thickBot="1">
      <c r="A2" s="110" t="s">
        <v>30</v>
      </c>
      <c r="B2" s="280" t="s">
        <v>31</v>
      </c>
      <c r="C2" s="280" t="s">
        <v>32</v>
      </c>
      <c r="D2" s="280" t="s">
        <v>33</v>
      </c>
      <c r="E2" s="281" t="s">
        <v>34</v>
      </c>
      <c r="F2" s="280" t="s">
        <v>9</v>
      </c>
      <c r="G2" s="280"/>
      <c r="H2" s="280" t="s">
        <v>33</v>
      </c>
      <c r="I2" s="281" t="s">
        <v>34</v>
      </c>
      <c r="J2" s="280" t="s">
        <v>9</v>
      </c>
      <c r="K2" s="280"/>
      <c r="L2" s="111"/>
    </row>
    <row r="3" spans="1:12" ht="15" customHeight="1">
      <c r="A3" s="333" t="s">
        <v>19</v>
      </c>
      <c r="B3" s="282"/>
      <c r="C3" s="283">
        <v>0.5208333333333334</v>
      </c>
      <c r="D3" s="283" t="s">
        <v>11</v>
      </c>
      <c r="E3" s="284">
        <v>1</v>
      </c>
      <c r="F3" s="285" t="str">
        <f>INDEX(Info!$B$2:$B$25,E3)</f>
        <v>The Cyborgs</v>
      </c>
      <c r="G3" s="286"/>
      <c r="H3" s="287" t="s">
        <v>16</v>
      </c>
      <c r="I3" s="288">
        <v>2</v>
      </c>
      <c r="J3" s="285" t="str">
        <f>INDEX(Info!$B$2:$B$25,I3)</f>
        <v>Mat Scientists</v>
      </c>
      <c r="K3" s="289"/>
      <c r="L3" s="111"/>
    </row>
    <row r="4" spans="1:12" ht="15" customHeight="1" thickBot="1">
      <c r="A4" s="334"/>
      <c r="B4" s="290"/>
      <c r="C4" s="291">
        <v>0.5208333333333334</v>
      </c>
      <c r="D4" s="292" t="s">
        <v>17</v>
      </c>
      <c r="E4" s="293">
        <v>3</v>
      </c>
      <c r="F4" s="294" t="str">
        <f>INDEX(Info!$B$2:$B$25,E4)</f>
        <v>Robotic Ravioli</v>
      </c>
      <c r="G4" s="295"/>
      <c r="H4" s="296" t="s">
        <v>15</v>
      </c>
      <c r="I4" s="297">
        <v>4</v>
      </c>
      <c r="J4" s="294" t="str">
        <f>INDEX(Info!$B$2:$B$25,I4)</f>
        <v>MINITW</v>
      </c>
      <c r="K4" s="298"/>
      <c r="L4" s="111"/>
    </row>
    <row r="5" spans="1:13" ht="15" customHeight="1">
      <c r="A5" s="334"/>
      <c r="B5" s="282"/>
      <c r="C5" s="283">
        <v>0.5243055555555556</v>
      </c>
      <c r="D5" s="299" t="s">
        <v>11</v>
      </c>
      <c r="E5" s="284">
        <v>5</v>
      </c>
      <c r="F5" s="285" t="str">
        <f>INDEX(Info!$B$2:$B$25,E5)</f>
        <v>Gears</v>
      </c>
      <c r="G5" s="286"/>
      <c r="H5" s="287" t="s">
        <v>16</v>
      </c>
      <c r="I5" s="288">
        <v>6</v>
      </c>
      <c r="J5" s="285" t="str">
        <f>INDEX(Info!$B$2:$B$25,I5)</f>
        <v>40 Loyola SAPlings</v>
      </c>
      <c r="K5" s="289"/>
      <c r="L5" s="111"/>
      <c r="M5" t="s">
        <v>35</v>
      </c>
    </row>
    <row r="6" spans="1:13" ht="15" customHeight="1" thickBot="1">
      <c r="A6" s="334"/>
      <c r="B6" s="290"/>
      <c r="C6" s="291">
        <v>0.5243055555555556</v>
      </c>
      <c r="D6" s="292" t="s">
        <v>17</v>
      </c>
      <c r="E6" s="293">
        <v>7</v>
      </c>
      <c r="F6" s="294" t="str">
        <f>INDEX(Info!$B$2:$B$25,E6)</f>
        <v>SAP0wer4</v>
      </c>
      <c r="G6" s="295"/>
      <c r="H6" s="296" t="s">
        <v>15</v>
      </c>
      <c r="I6" s="297">
        <v>8</v>
      </c>
      <c r="J6" s="294" t="str">
        <f>INDEX(Info!$B$2:$B$25,I6)</f>
        <v>Adroits</v>
      </c>
      <c r="K6" s="298"/>
      <c r="L6" s="111"/>
      <c r="M6" t="s">
        <v>36</v>
      </c>
    </row>
    <row r="7" spans="1:13" ht="15" customHeight="1">
      <c r="A7" s="334"/>
      <c r="B7" s="282"/>
      <c r="C7" s="283">
        <v>0.53125</v>
      </c>
      <c r="D7" s="283" t="s">
        <v>11</v>
      </c>
      <c r="E7" s="284">
        <v>9</v>
      </c>
      <c r="F7" s="285" t="str">
        <f>INDEX(Info!$B$2:$B$25,E7)</f>
        <v>Kung Food</v>
      </c>
      <c r="G7" s="286"/>
      <c r="H7" s="287" t="s">
        <v>16</v>
      </c>
      <c r="I7" s="288">
        <v>10</v>
      </c>
      <c r="J7" s="285" t="str">
        <f>INDEX(Info!$B$2:$B$25,I7)</f>
        <v>Fantastic Lego Legion</v>
      </c>
      <c r="K7" s="289"/>
      <c r="L7" s="111"/>
      <c r="M7" t="s">
        <v>37</v>
      </c>
    </row>
    <row r="8" spans="1:13" ht="15" customHeight="1" thickBot="1">
      <c r="A8" s="334"/>
      <c r="B8" s="290"/>
      <c r="C8" s="291">
        <v>0.53125</v>
      </c>
      <c r="D8" s="292" t="s">
        <v>17</v>
      </c>
      <c r="E8" s="293">
        <v>11</v>
      </c>
      <c r="F8" s="294" t="str">
        <f>INDEX(Info!$B$2:$B$25,E8)</f>
        <v>The Other Team Again</v>
      </c>
      <c r="G8" s="295"/>
      <c r="H8" s="296" t="s">
        <v>15</v>
      </c>
      <c r="I8" s="297">
        <v>12</v>
      </c>
      <c r="J8" s="294" t="str">
        <f>INDEX(Info!$B$2:$B$25,I8)</f>
        <v>Alien Calamari</v>
      </c>
      <c r="K8" s="298"/>
      <c r="L8" s="111"/>
      <c r="M8" t="s">
        <v>38</v>
      </c>
    </row>
    <row r="9" spans="1:13" ht="15" customHeight="1">
      <c r="A9" s="334"/>
      <c r="B9" s="282"/>
      <c r="C9" s="283">
        <v>0.5347222222222222</v>
      </c>
      <c r="D9" s="283" t="s">
        <v>11</v>
      </c>
      <c r="E9" s="284">
        <v>13</v>
      </c>
      <c r="F9" s="285" t="str">
        <f>INDEX(Info!$B$2:$B$25,E9)</f>
        <v>Pieceful Programmers</v>
      </c>
      <c r="G9" s="286"/>
      <c r="H9" s="287" t="s">
        <v>16</v>
      </c>
      <c r="I9" s="288">
        <v>14</v>
      </c>
      <c r="J9" s="285" t="str">
        <f>INDEX(Info!$B$2:$B$25,I9)</f>
        <v>Extreme Kennedy</v>
      </c>
      <c r="K9" s="289"/>
      <c r="L9" s="111"/>
      <c r="M9" s="113" t="s">
        <v>39</v>
      </c>
    </row>
    <row r="10" spans="1:12" ht="15" customHeight="1" thickBot="1">
      <c r="A10" s="335"/>
      <c r="B10" s="290"/>
      <c r="C10" s="291">
        <v>0.5347222222222222</v>
      </c>
      <c r="D10" s="292" t="s">
        <v>17</v>
      </c>
      <c r="E10" s="293">
        <v>15</v>
      </c>
      <c r="F10" s="294" t="str">
        <f>INDEX(Info!$B$2:$B$25,E10)</f>
        <v>Hazardous Waste</v>
      </c>
      <c r="G10" s="295"/>
      <c r="H10" s="296" t="s">
        <v>15</v>
      </c>
      <c r="I10" s="297">
        <v>16</v>
      </c>
      <c r="J10" s="294" t="str">
        <f>INDEX(Info!$B$2:$B$25,I10)</f>
        <v>Lightning Bots</v>
      </c>
      <c r="K10" s="298"/>
      <c r="L10" s="111"/>
    </row>
    <row r="11" spans="1:12" ht="87" customHeight="1">
      <c r="A11" s="111"/>
      <c r="B11" s="347"/>
      <c r="C11" s="348"/>
      <c r="D11" s="349"/>
      <c r="E11" s="350"/>
      <c r="F11" s="67"/>
      <c r="G11" s="111"/>
      <c r="H11" s="72"/>
      <c r="I11" s="347"/>
      <c r="J11" s="67"/>
      <c r="K11" s="111"/>
      <c r="L11" s="111"/>
    </row>
    <row r="12" spans="1:12" ht="18">
      <c r="A12" s="120" t="s">
        <v>114</v>
      </c>
      <c r="E12"/>
      <c r="H12"/>
      <c r="I12"/>
      <c r="K12"/>
      <c r="L12"/>
    </row>
    <row r="13" spans="1:17" ht="15" customHeight="1">
      <c r="A13" s="336" t="s">
        <v>30</v>
      </c>
      <c r="B13" s="336" t="s">
        <v>40</v>
      </c>
      <c r="C13" s="336" t="s">
        <v>32</v>
      </c>
      <c r="D13" s="336" t="s">
        <v>33</v>
      </c>
      <c r="E13" s="337" t="s">
        <v>34</v>
      </c>
      <c r="F13" s="336" t="s">
        <v>9</v>
      </c>
      <c r="G13" s="336"/>
      <c r="H13" s="336"/>
      <c r="I13" s="337" t="s">
        <v>34</v>
      </c>
      <c r="J13" s="336" t="s">
        <v>9</v>
      </c>
      <c r="K13" s="336"/>
      <c r="L13" s="111"/>
      <c r="M13" s="114" t="s">
        <v>41</v>
      </c>
      <c r="N13" s="5" t="s">
        <v>11</v>
      </c>
      <c r="O13" s="5" t="s">
        <v>16</v>
      </c>
      <c r="P13" s="5" t="s">
        <v>17</v>
      </c>
      <c r="Q13" s="5" t="s">
        <v>15</v>
      </c>
    </row>
    <row r="14" spans="1:17" ht="15" customHeight="1">
      <c r="A14" s="338" t="s">
        <v>42</v>
      </c>
      <c r="B14" s="339">
        <v>1</v>
      </c>
      <c r="C14" s="340">
        <f ca="1">OFFSET('Master Schedule'!$A$3,0,M14)</f>
        <v>0.5625</v>
      </c>
      <c r="D14" s="340" t="str">
        <f>IF(ISNA(N14),P$13,N$13)</f>
        <v>A1</v>
      </c>
      <c r="E14" s="341">
        <f>IF(ISNA(N14),P14,N14)</f>
        <v>5</v>
      </c>
      <c r="F14" s="342" t="str">
        <f>INDEX(Info!$B$2:$B$25,E14)</f>
        <v>Gears</v>
      </c>
      <c r="G14" s="343"/>
      <c r="H14" s="340" t="str">
        <f>IF(ISNA(O14),Q$13,O$13)</f>
        <v>A2</v>
      </c>
      <c r="I14" s="341">
        <f>IF(ISNA(O14),Q14,O14)</f>
        <v>6</v>
      </c>
      <c r="J14" s="342" t="str">
        <f>INDEX(Info!$B$2:$B$25,I14)</f>
        <v>40 Loyola SAPlings</v>
      </c>
      <c r="K14" s="351"/>
      <c r="L14" s="72"/>
      <c r="M14" s="114">
        <f>MATCH(B14,'Master Schedule'!$A$2:$BN$2,0)-1</f>
        <v>29</v>
      </c>
      <c r="N14" s="5">
        <f ca="1">MATCH(N$13,OFFSET('Master Schedule'!$A$3:$A19,1,$M14),0)</f>
        <v>5</v>
      </c>
      <c r="O14" s="5">
        <f ca="1">MATCH(O$13,OFFSET('Master Schedule'!$A$3:$A19,1,$M14),0)</f>
        <v>6</v>
      </c>
      <c r="P14" s="5" t="e">
        <f ca="1">MATCH(P$13,OFFSET('Master Schedule'!$A$3:$A19,1,$M14),0)</f>
        <v>#N/A</v>
      </c>
      <c r="Q14" s="5" t="e">
        <f ca="1">MATCH(Q$13,OFFSET('Master Schedule'!$A$3:$A19,1,$M14),0)</f>
        <v>#N/A</v>
      </c>
    </row>
    <row r="15" spans="1:17" ht="15" customHeight="1">
      <c r="A15" s="341"/>
      <c r="B15" s="339">
        <v>2</v>
      </c>
      <c r="C15" s="340">
        <f ca="1">OFFSET('Master Schedule'!$A$3,0,M15)</f>
        <v>0.5659722222222222</v>
      </c>
      <c r="D15" s="340" t="str">
        <f aca="true" t="shared" si="0" ref="D15:D23">IF(ISNA(N15),P$13,N$13)</f>
        <v>B1</v>
      </c>
      <c r="E15" s="341">
        <f aca="true" t="shared" si="1" ref="E15:E23">IF(ISNA(N15),P15,N15)</f>
        <v>7</v>
      </c>
      <c r="F15" s="342" t="str">
        <f>INDEX(Info!$B$2:$B$25,E15)</f>
        <v>SAP0wer4</v>
      </c>
      <c r="G15" s="343"/>
      <c r="H15" s="340" t="str">
        <f aca="true" t="shared" si="2" ref="H15:H23">IF(ISNA(O15),Q$13,O$13)</f>
        <v>B2</v>
      </c>
      <c r="I15" s="341">
        <f aca="true" t="shared" si="3" ref="I15:I23">IF(ISNA(O15),Q15,O15)</f>
        <v>8</v>
      </c>
      <c r="J15" s="342" t="str">
        <f>INDEX(Info!$B$2:$B$25,I15)</f>
        <v>Adroits</v>
      </c>
      <c r="K15" s="300"/>
      <c r="L15" s="72"/>
      <c r="M15" s="114">
        <f>MATCH(B15,'Master Schedule'!$A$2:$BN$2,0)-1</f>
        <v>30</v>
      </c>
      <c r="N15" s="5" t="e">
        <f ca="1">MATCH(N$13,OFFSET('Master Schedule'!$A$3:$A20,1,$M15),0)</f>
        <v>#N/A</v>
      </c>
      <c r="O15" s="5" t="e">
        <f ca="1">MATCH(O$13,OFFSET('Master Schedule'!$A$3:$A20,1,$M15),0)</f>
        <v>#N/A</v>
      </c>
      <c r="P15" s="5">
        <f ca="1">MATCH(P$13,OFFSET('Master Schedule'!$A$3:$A20,1,$M15),0)</f>
        <v>7</v>
      </c>
      <c r="Q15" s="5">
        <f ca="1">MATCH(Q$13,OFFSET('Master Schedule'!$A$3:$A20,1,$M15),0)</f>
        <v>8</v>
      </c>
    </row>
    <row r="16" spans="1:17" ht="15" customHeight="1">
      <c r="A16" s="341"/>
      <c r="B16" s="339">
        <v>3</v>
      </c>
      <c r="C16" s="340">
        <f ca="1">OFFSET('Master Schedule'!$A$3,0,M16)</f>
        <v>0.5694444444444444</v>
      </c>
      <c r="D16" s="340" t="str">
        <f t="shared" si="0"/>
        <v>A1</v>
      </c>
      <c r="E16" s="341">
        <f t="shared" si="1"/>
        <v>9</v>
      </c>
      <c r="F16" s="342" t="str">
        <f>INDEX(Info!$B$2:$B$25,E16)</f>
        <v>Kung Food</v>
      </c>
      <c r="G16" s="343"/>
      <c r="H16" s="340" t="str">
        <f t="shared" si="2"/>
        <v>A2</v>
      </c>
      <c r="I16" s="341">
        <f t="shared" si="3"/>
        <v>10</v>
      </c>
      <c r="J16" s="342" t="str">
        <f>INDEX(Info!$B$2:$B$25,I16)</f>
        <v>Fantastic Lego Legion</v>
      </c>
      <c r="K16" s="300"/>
      <c r="L16" s="72"/>
      <c r="M16" s="114">
        <f>MATCH(B16,'Master Schedule'!$A$2:$BN$2,0)-1</f>
        <v>31</v>
      </c>
      <c r="N16" s="5">
        <f ca="1">MATCH(N$13,OFFSET('Master Schedule'!$A$3:$A21,1,$M16),0)</f>
        <v>9</v>
      </c>
      <c r="O16" s="5">
        <f ca="1">MATCH(O$13,OFFSET('Master Schedule'!$A$3:$A21,1,$M16),0)</f>
        <v>10</v>
      </c>
      <c r="P16" s="5" t="e">
        <f ca="1">MATCH(P$13,OFFSET('Master Schedule'!$A$3:$A21,1,$M16),0)</f>
        <v>#N/A</v>
      </c>
      <c r="Q16" s="5" t="e">
        <f ca="1">MATCH(Q$13,OFFSET('Master Schedule'!$A$3:$A21,1,$M16),0)</f>
        <v>#N/A</v>
      </c>
    </row>
    <row r="17" spans="1:17" ht="15" customHeight="1">
      <c r="A17" s="341"/>
      <c r="B17" s="339">
        <v>4</v>
      </c>
      <c r="C17" s="340">
        <f ca="1">OFFSET('Master Schedule'!$A$3,0,M17)</f>
        <v>0.5729166666666666</v>
      </c>
      <c r="D17" s="340" t="str">
        <f t="shared" si="0"/>
        <v>B1</v>
      </c>
      <c r="E17" s="341">
        <f t="shared" si="1"/>
        <v>11</v>
      </c>
      <c r="F17" s="342" t="str">
        <f>INDEX(Info!$B$2:$B$25,E17)</f>
        <v>The Other Team Again</v>
      </c>
      <c r="G17" s="343"/>
      <c r="H17" s="340" t="str">
        <f t="shared" si="2"/>
        <v>B2</v>
      </c>
      <c r="I17" s="341">
        <f t="shared" si="3"/>
        <v>12</v>
      </c>
      <c r="J17" s="342" t="str">
        <f>INDEX(Info!$B$2:$B$25,I17)</f>
        <v>Alien Calamari</v>
      </c>
      <c r="K17" s="300"/>
      <c r="L17" s="72"/>
      <c r="M17" s="114">
        <f>MATCH(B17,'Master Schedule'!$A$2:$BN$2,0)-1</f>
        <v>32</v>
      </c>
      <c r="N17" s="5" t="e">
        <f ca="1">MATCH(N$13,OFFSET('Master Schedule'!$A$3:$A24,1,$M17),0)</f>
        <v>#N/A</v>
      </c>
      <c r="O17" s="5" t="e">
        <f ca="1">MATCH(O$13,OFFSET('Master Schedule'!$A$3:$A24,1,$M17),0)</f>
        <v>#N/A</v>
      </c>
      <c r="P17" s="5">
        <f ca="1">MATCH(P$13,OFFSET('Master Schedule'!$A$3:$A24,1,$M17),0)</f>
        <v>11</v>
      </c>
      <c r="Q17" s="5">
        <f ca="1">MATCH(Q$13,OFFSET('Master Schedule'!$A$3:$A24,1,$M17),0)</f>
        <v>12</v>
      </c>
    </row>
    <row r="18" spans="1:17" ht="15" customHeight="1">
      <c r="A18" s="341"/>
      <c r="B18" s="339">
        <v>5</v>
      </c>
      <c r="C18" s="340">
        <f ca="1">OFFSET('Master Schedule'!$A$3,0,M18)</f>
        <v>0.5763888888888888</v>
      </c>
      <c r="D18" s="340" t="str">
        <f t="shared" si="0"/>
        <v>A1</v>
      </c>
      <c r="E18" s="341">
        <f t="shared" si="1"/>
        <v>13</v>
      </c>
      <c r="F18" s="342" t="str">
        <f>INDEX(Info!$B$2:$B$25,E18)</f>
        <v>Pieceful Programmers</v>
      </c>
      <c r="G18" s="343"/>
      <c r="H18" s="340" t="str">
        <f t="shared" si="2"/>
        <v>A2</v>
      </c>
      <c r="I18" s="341">
        <f t="shared" si="3"/>
        <v>14</v>
      </c>
      <c r="J18" s="342" t="str">
        <f>INDEX(Info!$B$2:$B$25,I18)</f>
        <v>Extreme Kennedy</v>
      </c>
      <c r="K18" s="300"/>
      <c r="L18" s="72"/>
      <c r="M18" s="114">
        <f>MATCH(B18,'Master Schedule'!$A$2:$BN$2,0)-1</f>
        <v>33</v>
      </c>
      <c r="N18" s="5">
        <f ca="1">MATCH(N$13,OFFSET('Master Schedule'!$A$3:$A25,1,$M18),0)</f>
        <v>13</v>
      </c>
      <c r="O18" s="5">
        <f ca="1">MATCH(O$13,OFFSET('Master Schedule'!$A$3:$A25,1,$M18),0)</f>
        <v>14</v>
      </c>
      <c r="P18" s="5" t="e">
        <f ca="1">MATCH(P$13,OFFSET('Master Schedule'!$A$3:$A25,1,$M18),0)</f>
        <v>#N/A</v>
      </c>
      <c r="Q18" s="5" t="e">
        <f ca="1">MATCH(Q$13,OFFSET('Master Schedule'!$A$3:$A25,1,$M18),0)</f>
        <v>#N/A</v>
      </c>
    </row>
    <row r="19" spans="1:17" ht="15" customHeight="1">
      <c r="A19" s="341"/>
      <c r="B19" s="339">
        <v>6</v>
      </c>
      <c r="C19" s="340">
        <f ca="1">OFFSET('Master Schedule'!$A$3,0,M19)</f>
        <v>0.579861111111111</v>
      </c>
      <c r="D19" s="340" t="str">
        <f t="shared" si="0"/>
        <v>B1</v>
      </c>
      <c r="E19" s="341">
        <f t="shared" si="1"/>
        <v>15</v>
      </c>
      <c r="F19" s="342" t="str">
        <f>INDEX(Info!$B$2:$B$25,E19)</f>
        <v>Hazardous Waste</v>
      </c>
      <c r="G19" s="343"/>
      <c r="H19" s="340" t="str">
        <f t="shared" si="2"/>
        <v>B2</v>
      </c>
      <c r="I19" s="341">
        <f t="shared" si="3"/>
        <v>16</v>
      </c>
      <c r="J19" s="342" t="str">
        <f>INDEX(Info!$B$2:$B$25,I19)</f>
        <v>Lightning Bots</v>
      </c>
      <c r="K19" s="300"/>
      <c r="L19" s="72"/>
      <c r="M19" s="114">
        <f>MATCH(B19,'Master Schedule'!$A$2:$BN$2,0)-1</f>
        <v>34</v>
      </c>
      <c r="N19" s="5" t="e">
        <f ca="1">MATCH(N$13,OFFSET('Master Schedule'!$A$3:$A26,1,$M19),0)</f>
        <v>#N/A</v>
      </c>
      <c r="O19" s="5" t="e">
        <f ca="1">MATCH(O$13,OFFSET('Master Schedule'!$A$3:$A26,1,$M19),0)</f>
        <v>#N/A</v>
      </c>
      <c r="P19" s="5">
        <f ca="1">MATCH(P$13,OFFSET('Master Schedule'!$A$3:$A26,1,$M19),0)</f>
        <v>15</v>
      </c>
      <c r="Q19" s="5">
        <f ca="1">MATCH(Q$13,OFFSET('Master Schedule'!$A$3:$A26,1,$M19),0)</f>
        <v>16</v>
      </c>
    </row>
    <row r="20" spans="1:17" ht="15" customHeight="1">
      <c r="A20" s="341"/>
      <c r="B20" s="339">
        <v>7</v>
      </c>
      <c r="C20" s="340">
        <f ca="1">OFFSET('Master Schedule'!$A$3,0,M20)</f>
        <v>0.5902777777777777</v>
      </c>
      <c r="D20" s="340" t="str">
        <f t="shared" si="0"/>
        <v>A1</v>
      </c>
      <c r="E20" s="341">
        <f t="shared" si="1"/>
        <v>7</v>
      </c>
      <c r="F20" s="342" t="str">
        <f>INDEX(Info!$B$2:$B$25,E20)</f>
        <v>SAP0wer4</v>
      </c>
      <c r="G20" s="343"/>
      <c r="H20" s="340" t="str">
        <f t="shared" si="2"/>
        <v>A2</v>
      </c>
      <c r="I20" s="341">
        <f t="shared" si="3"/>
        <v>5</v>
      </c>
      <c r="J20" s="342" t="str">
        <f>INDEX(Info!$B$2:$B$25,I20)</f>
        <v>Gears</v>
      </c>
      <c r="K20" s="300"/>
      <c r="L20" s="72"/>
      <c r="M20" s="114">
        <f>MATCH(B20,'Master Schedule'!$A$2:$BN$2,0)-1</f>
        <v>37</v>
      </c>
      <c r="N20" s="5">
        <f ca="1">MATCH(N$13,OFFSET('Master Schedule'!$A$3:$A27,1,$M20),0)</f>
        <v>7</v>
      </c>
      <c r="O20" s="5">
        <f ca="1">MATCH(O$13,OFFSET('Master Schedule'!$A$3:$A27,1,$M20),0)</f>
        <v>5</v>
      </c>
      <c r="P20" s="5" t="e">
        <f ca="1">MATCH(P$13,OFFSET('Master Schedule'!$A$3:$A27,1,$M20),0)</f>
        <v>#N/A</v>
      </c>
      <c r="Q20" s="5" t="e">
        <f ca="1">MATCH(Q$13,OFFSET('Master Schedule'!$A$3:$A27,1,$M20),0)</f>
        <v>#N/A</v>
      </c>
    </row>
    <row r="21" spans="1:17" ht="15" customHeight="1">
      <c r="A21" s="344"/>
      <c r="B21" s="339">
        <v>8</v>
      </c>
      <c r="C21" s="340">
        <f ca="1">OFFSET('Master Schedule'!$A$3,0,M21)</f>
        <v>0.5937499999999999</v>
      </c>
      <c r="D21" s="340" t="str">
        <f t="shared" si="0"/>
        <v>B1</v>
      </c>
      <c r="E21" s="341">
        <f t="shared" si="1"/>
        <v>8</v>
      </c>
      <c r="F21" s="342" t="str">
        <f>INDEX(Info!$B$2:$B$25,E21)</f>
        <v>Adroits</v>
      </c>
      <c r="G21" s="343"/>
      <c r="H21" s="340" t="str">
        <f t="shared" si="2"/>
        <v>B2</v>
      </c>
      <c r="I21" s="341">
        <f t="shared" si="3"/>
        <v>6</v>
      </c>
      <c r="J21" s="342" t="str">
        <f>INDEX(Info!$B$2:$B$25,I21)</f>
        <v>40 Loyola SAPlings</v>
      </c>
      <c r="K21" s="300"/>
      <c r="L21" s="72"/>
      <c r="M21" s="114">
        <f>MATCH(B21,'Master Schedule'!$A$2:$BN$2,0)-1</f>
        <v>38</v>
      </c>
      <c r="N21" s="5" t="e">
        <f ca="1">MATCH(N$13,OFFSET('Master Schedule'!$A$3:$A28,1,$M21),0)</f>
        <v>#N/A</v>
      </c>
      <c r="O21" s="5" t="e">
        <f ca="1">MATCH(O$13,OFFSET('Master Schedule'!$A$3:$A28,1,$M21),0)</f>
        <v>#N/A</v>
      </c>
      <c r="P21" s="5">
        <f ca="1">MATCH(P$13,OFFSET('Master Schedule'!$A$3:$A28,1,$M21),0)</f>
        <v>8</v>
      </c>
      <c r="Q21" s="5">
        <f ca="1">MATCH(Q$13,OFFSET('Master Schedule'!$A$3:$A28,1,$M21),0)</f>
        <v>6</v>
      </c>
    </row>
    <row r="22" spans="1:17" ht="15" customHeight="1">
      <c r="A22" s="344"/>
      <c r="B22" s="339">
        <v>9</v>
      </c>
      <c r="C22" s="340">
        <f ca="1">OFFSET('Master Schedule'!$A$3,0,M22)</f>
        <v>0.5972222222222221</v>
      </c>
      <c r="D22" s="340" t="str">
        <f t="shared" si="0"/>
        <v>A1</v>
      </c>
      <c r="E22" s="341">
        <f t="shared" si="1"/>
        <v>11</v>
      </c>
      <c r="F22" s="342" t="str">
        <f>INDEX(Info!$B$2:$B$25,E22)</f>
        <v>The Other Team Again</v>
      </c>
      <c r="G22" s="343"/>
      <c r="H22" s="340" t="str">
        <f t="shared" si="2"/>
        <v>A2</v>
      </c>
      <c r="I22" s="341">
        <f t="shared" si="3"/>
        <v>9</v>
      </c>
      <c r="J22" s="342" t="str">
        <f>INDEX(Info!$B$2:$B$25,I22)</f>
        <v>Kung Food</v>
      </c>
      <c r="K22" s="300"/>
      <c r="L22" s="72"/>
      <c r="M22" s="114">
        <f>MATCH(B22,'Master Schedule'!$A$2:$BN$2,0)-1</f>
        <v>39</v>
      </c>
      <c r="N22" s="5">
        <f ca="1">MATCH(N$13,OFFSET('Master Schedule'!$A$3:$A29,1,$M22),0)</f>
        <v>11</v>
      </c>
      <c r="O22" s="5">
        <f ca="1">MATCH(O$13,OFFSET('Master Schedule'!$A$3:$A29,1,$M22),0)</f>
        <v>9</v>
      </c>
      <c r="P22" s="5" t="e">
        <f ca="1">MATCH(P$13,OFFSET('Master Schedule'!$A$3:$A29,1,$M22),0)</f>
        <v>#N/A</v>
      </c>
      <c r="Q22" s="5" t="e">
        <f ca="1">MATCH(Q$13,OFFSET('Master Schedule'!$A$3:$A29,1,$M22),0)</f>
        <v>#N/A</v>
      </c>
    </row>
    <row r="23" spans="1:17" ht="15" customHeight="1">
      <c r="A23" s="344"/>
      <c r="B23" s="344">
        <v>10</v>
      </c>
      <c r="C23" s="340">
        <f ca="1">OFFSET('Master Schedule'!$A$3,0,M23)</f>
        <v>0.6006944444444443</v>
      </c>
      <c r="D23" s="340" t="str">
        <f t="shared" si="0"/>
        <v>B1</v>
      </c>
      <c r="E23" s="341">
        <f t="shared" si="1"/>
        <v>12</v>
      </c>
      <c r="F23" s="342" t="str">
        <f>INDEX(Info!$B$2:$B$25,E23)</f>
        <v>Alien Calamari</v>
      </c>
      <c r="G23" s="343"/>
      <c r="H23" s="340" t="str">
        <f t="shared" si="2"/>
        <v>B2</v>
      </c>
      <c r="I23" s="341">
        <f t="shared" si="3"/>
        <v>10</v>
      </c>
      <c r="J23" s="342" t="str">
        <f>INDEX(Info!$B$2:$B$25,I23)</f>
        <v>Fantastic Lego Legion</v>
      </c>
      <c r="K23" s="300"/>
      <c r="L23" s="72"/>
      <c r="M23" s="114">
        <f>MATCH(B23,'Master Schedule'!$A$2:$BN$2,0)-1</f>
        <v>40</v>
      </c>
      <c r="N23" s="5" t="e">
        <f ca="1">MATCH(N$13,OFFSET('Master Schedule'!$A$3:$A29,1,$M23),0)</f>
        <v>#N/A</v>
      </c>
      <c r="O23" s="5" t="e">
        <f ca="1">MATCH(O$13,OFFSET('Master Schedule'!$A$3:$A29,1,$M23),0)</f>
        <v>#N/A</v>
      </c>
      <c r="P23" s="5">
        <f ca="1">MATCH(P$13,OFFSET('Master Schedule'!$A$3:$A29,1,$M23),0)</f>
        <v>12</v>
      </c>
      <c r="Q23" s="5">
        <f ca="1">MATCH(Q$13,OFFSET('Master Schedule'!$A$3:$A29,1,$M23),0)</f>
        <v>10</v>
      </c>
    </row>
    <row r="24" spans="1:17" ht="15" customHeight="1">
      <c r="A24" s="336" t="s">
        <v>30</v>
      </c>
      <c r="B24" s="336" t="s">
        <v>40</v>
      </c>
      <c r="C24" s="336" t="s">
        <v>32</v>
      </c>
      <c r="D24" s="336" t="s">
        <v>33</v>
      </c>
      <c r="E24" s="337" t="s">
        <v>34</v>
      </c>
      <c r="F24" s="336" t="s">
        <v>9</v>
      </c>
      <c r="G24" s="336"/>
      <c r="H24" s="336" t="s">
        <v>33</v>
      </c>
      <c r="I24" s="337" t="s">
        <v>34</v>
      </c>
      <c r="J24" s="336" t="s">
        <v>9</v>
      </c>
      <c r="K24" s="118"/>
      <c r="L24" s="72"/>
      <c r="M24" s="5"/>
      <c r="N24" s="5"/>
      <c r="O24" s="5"/>
      <c r="P24" s="5"/>
      <c r="Q24" s="5"/>
    </row>
    <row r="25" spans="1:17" ht="15" customHeight="1">
      <c r="A25" s="345" t="s">
        <v>43</v>
      </c>
      <c r="B25" s="344">
        <v>11</v>
      </c>
      <c r="C25" s="340">
        <f ca="1">OFFSET('Master Schedule'!$A$3,0,M25)</f>
        <v>0.6145833333333331</v>
      </c>
      <c r="D25" s="340" t="str">
        <f aca="true" t="shared" si="4" ref="D25:D30">IF(ISNA(N25),P$13,N$13)</f>
        <v>A1</v>
      </c>
      <c r="E25" s="341">
        <f aca="true" t="shared" si="5" ref="E25:E30">IF(ISNA(N25),P25,N25)</f>
        <v>15</v>
      </c>
      <c r="F25" s="342" t="str">
        <f>INDEX(Info!$B$2:$B$25,E25)</f>
        <v>Hazardous Waste</v>
      </c>
      <c r="G25" s="343"/>
      <c r="H25" s="340" t="str">
        <f aca="true" t="shared" si="6" ref="H25:H30">IF(ISNA(O25),Q$13,O$13)</f>
        <v>A2</v>
      </c>
      <c r="I25" s="341">
        <f aca="true" t="shared" si="7" ref="I25:I30">IF(ISNA(O25),Q25,O25)</f>
        <v>13</v>
      </c>
      <c r="J25" s="342" t="str">
        <f>INDEX(Info!$B$2:$B$25,I25)</f>
        <v>Pieceful Programmers</v>
      </c>
      <c r="K25" s="300"/>
      <c r="L25" s="72"/>
      <c r="M25" s="114">
        <f>MATCH(B25,'Master Schedule'!$A$2:$BN$2,0)-1</f>
        <v>44</v>
      </c>
      <c r="N25" s="5">
        <f ca="1">MATCH(N$13,OFFSET('Master Schedule'!$A$3:$A31,1,$M25),0)</f>
        <v>15</v>
      </c>
      <c r="O25" s="5">
        <f ca="1">MATCH(O$13,OFFSET('Master Schedule'!$A$3:$A31,1,$M25),0)</f>
        <v>13</v>
      </c>
      <c r="P25" s="5" t="e">
        <f ca="1">MATCH(P$13,OFFSET('Master Schedule'!$A$3:$A31,1,$M25),0)</f>
        <v>#N/A</v>
      </c>
      <c r="Q25" s="5" t="e">
        <f ca="1">MATCH(Q$13,OFFSET('Master Schedule'!$A$3:$A31,1,$M25),0)</f>
        <v>#N/A</v>
      </c>
    </row>
    <row r="26" spans="1:17" ht="15" customHeight="1">
      <c r="A26" s="344"/>
      <c r="B26" s="344">
        <v>12</v>
      </c>
      <c r="C26" s="340">
        <f ca="1">OFFSET('Master Schedule'!$A$3,0,M26)</f>
        <v>0.6180555555555554</v>
      </c>
      <c r="D26" s="340" t="str">
        <f t="shared" si="4"/>
        <v>B1</v>
      </c>
      <c r="E26" s="341">
        <f t="shared" si="5"/>
        <v>1</v>
      </c>
      <c r="F26" s="342" t="str">
        <f>INDEX(Info!$B$2:$B$25,E26)</f>
        <v>The Cyborgs</v>
      </c>
      <c r="G26" s="343"/>
      <c r="H26" s="340" t="str">
        <f t="shared" si="6"/>
        <v>B2</v>
      </c>
      <c r="I26" s="341">
        <f t="shared" si="7"/>
        <v>2</v>
      </c>
      <c r="J26" s="342" t="str">
        <f>INDEX(Info!$B$2:$B$25,I26)</f>
        <v>Mat Scientists</v>
      </c>
      <c r="K26" s="300"/>
      <c r="L26" s="72"/>
      <c r="M26" s="114">
        <f>MATCH(B26,'Master Schedule'!$A$2:$BN$2,0)-1</f>
        <v>45</v>
      </c>
      <c r="N26" s="5" t="e">
        <f ca="1">MATCH(N$13,OFFSET('Master Schedule'!$A$3:$A32,1,$M26),0)</f>
        <v>#N/A</v>
      </c>
      <c r="O26" s="5" t="e">
        <f ca="1">MATCH(O$13,OFFSET('Master Schedule'!$A$3:$A32,1,$M26),0)</f>
        <v>#N/A</v>
      </c>
      <c r="P26" s="5">
        <f ca="1">MATCH(P$13,OFFSET('Master Schedule'!$A$3:$A32,1,$M26),0)</f>
        <v>1</v>
      </c>
      <c r="Q26" s="5">
        <f ca="1">MATCH(Q$13,OFFSET('Master Schedule'!$A$3:$A32,1,$M26),0)</f>
        <v>2</v>
      </c>
    </row>
    <row r="27" spans="1:17" ht="15" customHeight="1">
      <c r="A27" s="344"/>
      <c r="B27" s="344">
        <v>13</v>
      </c>
      <c r="C27" s="340">
        <f ca="1">OFFSET('Master Schedule'!$A$3,0,M27)</f>
        <v>0.6215277777777776</v>
      </c>
      <c r="D27" s="340" t="str">
        <f t="shared" si="4"/>
        <v>A1</v>
      </c>
      <c r="E27" s="341">
        <f t="shared" si="5"/>
        <v>3</v>
      </c>
      <c r="F27" s="342" t="str">
        <f>INDEX(Info!$B$2:$B$25,E27)</f>
        <v>Robotic Ravioli</v>
      </c>
      <c r="G27" s="343"/>
      <c r="H27" s="340" t="str">
        <f t="shared" si="6"/>
        <v>A2</v>
      </c>
      <c r="I27" s="341">
        <f t="shared" si="7"/>
        <v>4</v>
      </c>
      <c r="J27" s="342" t="str">
        <f>INDEX(Info!$B$2:$B$25,I27)</f>
        <v>MINITW</v>
      </c>
      <c r="K27" s="300"/>
      <c r="L27" s="72"/>
      <c r="M27" s="114">
        <f>MATCH(B27,'Master Schedule'!$A$2:$BN$2,0)-1</f>
        <v>46</v>
      </c>
      <c r="N27" s="5">
        <f ca="1">MATCH(N$13,OFFSET('Master Schedule'!$A$3:$A33,1,$M27),0)</f>
        <v>3</v>
      </c>
      <c r="O27" s="5">
        <f ca="1">MATCH(O$13,OFFSET('Master Schedule'!$A$3:$A33,1,$M27),0)</f>
        <v>4</v>
      </c>
      <c r="P27" s="5" t="e">
        <f ca="1">MATCH(P$13,OFFSET('Master Schedule'!$A$3:$A33,1,$M27),0)</f>
        <v>#N/A</v>
      </c>
      <c r="Q27" s="5" t="e">
        <f ca="1">MATCH(Q$13,OFFSET('Master Schedule'!$A$3:$A33,1,$M27),0)</f>
        <v>#N/A</v>
      </c>
    </row>
    <row r="28" spans="1:17" ht="15" customHeight="1">
      <c r="A28" s="345"/>
      <c r="B28" s="344">
        <v>14</v>
      </c>
      <c r="C28" s="340">
        <f ca="1">OFFSET('Master Schedule'!$A$3,0,M28)</f>
        <v>0.6249999999999998</v>
      </c>
      <c r="D28" s="340" t="str">
        <f t="shared" si="4"/>
        <v>B1</v>
      </c>
      <c r="E28" s="341">
        <f t="shared" si="5"/>
        <v>14</v>
      </c>
      <c r="F28" s="342" t="str">
        <f>INDEX(Info!$B$2:$B$25,E28)</f>
        <v>Extreme Kennedy</v>
      </c>
      <c r="G28" s="343"/>
      <c r="H28" s="340" t="str">
        <f t="shared" si="6"/>
        <v>B2</v>
      </c>
      <c r="I28" s="341">
        <f t="shared" si="7"/>
        <v>9</v>
      </c>
      <c r="J28" s="342" t="str">
        <f>INDEX(Info!$B$2:$B$25,I28)</f>
        <v>Kung Food</v>
      </c>
      <c r="K28" s="300"/>
      <c r="L28" s="72"/>
      <c r="M28" s="114">
        <f>MATCH(B28,'Master Schedule'!$A$2:$BN$2,0)-1</f>
        <v>47</v>
      </c>
      <c r="N28" s="5" t="e">
        <f ca="1">MATCH(N$13,OFFSET('Master Schedule'!$A$3:$A34,1,$M28),0)</f>
        <v>#N/A</v>
      </c>
      <c r="O28" s="5" t="e">
        <f ca="1">MATCH(O$13,OFFSET('Master Schedule'!$A$3:$A34,1,$M28),0)</f>
        <v>#N/A</v>
      </c>
      <c r="P28" s="5">
        <f ca="1">MATCH(P$13,OFFSET('Master Schedule'!$A$3:$A34,1,$M28),0)</f>
        <v>14</v>
      </c>
      <c r="Q28" s="5">
        <f ca="1">MATCH(Q$13,OFFSET('Master Schedule'!$A$3:$A34,1,$M28),0)</f>
        <v>9</v>
      </c>
    </row>
    <row r="29" spans="1:17" ht="15" customHeight="1">
      <c r="A29" s="345"/>
      <c r="B29" s="344">
        <v>15</v>
      </c>
      <c r="C29" s="340">
        <f ca="1">OFFSET('Master Schedule'!$A$3,0,M29)</f>
        <v>0.628472222222222</v>
      </c>
      <c r="D29" s="340" t="str">
        <f t="shared" si="4"/>
        <v>A1</v>
      </c>
      <c r="E29" s="341">
        <f t="shared" si="5"/>
        <v>8</v>
      </c>
      <c r="F29" s="342" t="str">
        <f>INDEX(Info!$B$2:$B$25,E29)</f>
        <v>Adroits</v>
      </c>
      <c r="G29" s="343"/>
      <c r="H29" s="340" t="str">
        <f t="shared" si="6"/>
        <v>A2</v>
      </c>
      <c r="I29" s="341">
        <f t="shared" si="7"/>
        <v>16</v>
      </c>
      <c r="J29" s="342" t="str">
        <f>INDEX(Info!$B$2:$B$25,I29)</f>
        <v>Lightning Bots</v>
      </c>
      <c r="K29" s="300"/>
      <c r="L29" s="72"/>
      <c r="M29" s="114">
        <f>MATCH(B29,'Master Schedule'!$A$2:$BN$2,0)-1</f>
        <v>48</v>
      </c>
      <c r="N29" s="5">
        <f ca="1">MATCH(N$13,OFFSET('Master Schedule'!$A$3:$A35,1,$M29),0)</f>
        <v>8</v>
      </c>
      <c r="O29" s="5">
        <f ca="1">MATCH(O$13,OFFSET('Master Schedule'!$A$3:$A35,1,$M29),0)</f>
        <v>16</v>
      </c>
      <c r="P29" s="5" t="e">
        <f ca="1">MATCH(P$13,OFFSET('Master Schedule'!$A$3:$A35,1,$M29),0)</f>
        <v>#N/A</v>
      </c>
      <c r="Q29" s="5" t="e">
        <f ca="1">MATCH(Q$13,OFFSET('Master Schedule'!$A$3:$A35,1,$M29),0)</f>
        <v>#N/A</v>
      </c>
    </row>
    <row r="30" spans="1:17" ht="15" customHeight="1">
      <c r="A30" s="342"/>
      <c r="B30" s="344">
        <v>16</v>
      </c>
      <c r="C30" s="340">
        <f ca="1">OFFSET('Master Schedule'!$A$3,0,M30)</f>
        <v>0.6319444444444442</v>
      </c>
      <c r="D30" s="340" t="str">
        <f t="shared" si="4"/>
        <v>B1</v>
      </c>
      <c r="E30" s="341">
        <f t="shared" si="5"/>
        <v>10</v>
      </c>
      <c r="F30" s="342" t="str">
        <f>INDEX(Info!$B$2:$B$25,E30)</f>
        <v>Fantastic Lego Legion</v>
      </c>
      <c r="G30" s="343"/>
      <c r="H30" s="340" t="str">
        <f t="shared" si="6"/>
        <v>B2</v>
      </c>
      <c r="I30" s="341">
        <f t="shared" si="7"/>
        <v>11</v>
      </c>
      <c r="J30" s="342" t="str">
        <f>INDEX(Info!$B$2:$B$25,I30)</f>
        <v>The Other Team Again</v>
      </c>
      <c r="K30" s="300"/>
      <c r="L30" s="72"/>
      <c r="M30" s="114">
        <f>MATCH(B30,'Master Schedule'!$A$2:$BN$2,0)-1</f>
        <v>49</v>
      </c>
      <c r="N30" s="5" t="e">
        <f ca="1">MATCH(N$13,OFFSET('Master Schedule'!$A$3:$A36,1,$M30),0)</f>
        <v>#N/A</v>
      </c>
      <c r="O30" s="5" t="e">
        <f ca="1">MATCH(O$13,OFFSET('Master Schedule'!$A$3:$A36,1,$M30),0)</f>
        <v>#N/A</v>
      </c>
      <c r="P30" s="5">
        <f ca="1">MATCH(P$13,OFFSET('Master Schedule'!$A$3:$A36,1,$M30),0)</f>
        <v>10</v>
      </c>
      <c r="Q30" s="5">
        <f ca="1">MATCH(Q$13,OFFSET('Master Schedule'!$A$3:$A36,1,$M30),0)</f>
        <v>11</v>
      </c>
    </row>
    <row r="31" spans="1:17" ht="15" customHeight="1">
      <c r="A31" s="336" t="s">
        <v>30</v>
      </c>
      <c r="B31" s="336" t="s">
        <v>40</v>
      </c>
      <c r="C31" s="336" t="s">
        <v>32</v>
      </c>
      <c r="D31" s="336" t="s">
        <v>33</v>
      </c>
      <c r="E31" s="337" t="s">
        <v>34</v>
      </c>
      <c r="F31" s="336" t="s">
        <v>9</v>
      </c>
      <c r="G31" s="336"/>
      <c r="H31" s="336" t="s">
        <v>33</v>
      </c>
      <c r="I31" s="337" t="s">
        <v>34</v>
      </c>
      <c r="J31" s="336" t="s">
        <v>9</v>
      </c>
      <c r="K31" s="118"/>
      <c r="L31" s="72"/>
      <c r="M31" s="5"/>
      <c r="N31" s="5"/>
      <c r="O31" s="5"/>
      <c r="P31" s="5"/>
      <c r="Q31" s="5"/>
    </row>
    <row r="32" spans="1:17" ht="15" customHeight="1">
      <c r="A32" s="338" t="s">
        <v>44</v>
      </c>
      <c r="B32" s="344">
        <v>17</v>
      </c>
      <c r="C32" s="340">
        <f ca="1">OFFSET('Master Schedule'!$A$3,0,M32)</f>
        <v>0.645833333333333</v>
      </c>
      <c r="D32" s="340" t="str">
        <f aca="true" t="shared" si="8" ref="D32:D39">IF(ISNA(N32),P$13,N$13)</f>
        <v>A1</v>
      </c>
      <c r="E32" s="341">
        <f aca="true" t="shared" si="9" ref="E32:E39">IF(ISNA(N32),P32,N32)</f>
        <v>4</v>
      </c>
      <c r="F32" s="342" t="str">
        <f>INDEX(Info!$B$2:$B$25,E32)</f>
        <v>MINITW</v>
      </c>
      <c r="G32" s="343"/>
      <c r="H32" s="340" t="str">
        <f aca="true" t="shared" si="10" ref="H32:H39">IF(ISNA(O32),Q$13,O$13)</f>
        <v>A2</v>
      </c>
      <c r="I32" s="341">
        <f aca="true" t="shared" si="11" ref="I32:I39">IF(ISNA(O32),Q32,O32)</f>
        <v>2</v>
      </c>
      <c r="J32" s="342" t="str">
        <f>INDEX(Info!$B$2:$B$25,I32)</f>
        <v>Mat Scientists</v>
      </c>
      <c r="K32" s="300"/>
      <c r="L32" s="72"/>
      <c r="M32" s="114">
        <f>MATCH(B32,'Master Schedule'!$A$2:$BN$2,0)-1</f>
        <v>53</v>
      </c>
      <c r="N32" s="5">
        <f ca="1">MATCH(N$13,OFFSET('Master Schedule'!$A$3:$A39,1,$M32),0)</f>
        <v>4</v>
      </c>
      <c r="O32" s="5">
        <f ca="1">MATCH(O$13,OFFSET('Master Schedule'!$A$3:$A39,1,$M32),0)</f>
        <v>2</v>
      </c>
      <c r="P32" s="5" t="e">
        <f ca="1">MATCH(P$13,OFFSET('Master Schedule'!$A$3:$A39,1,$M32),0)</f>
        <v>#N/A</v>
      </c>
      <c r="Q32" s="5" t="e">
        <f ca="1">MATCH(Q$13,OFFSET('Master Schedule'!$A$3:$A39,1,$M32),0)</f>
        <v>#N/A</v>
      </c>
    </row>
    <row r="33" spans="1:17" ht="15" customHeight="1">
      <c r="A33" s="346"/>
      <c r="B33" s="344">
        <v>18</v>
      </c>
      <c r="C33" s="340">
        <f ca="1">OFFSET('Master Schedule'!$A$3,0,M33)</f>
        <v>0.6493055555555552</v>
      </c>
      <c r="D33" s="340" t="str">
        <f t="shared" si="8"/>
        <v>B1</v>
      </c>
      <c r="E33" s="341">
        <f t="shared" si="9"/>
        <v>3</v>
      </c>
      <c r="F33" s="342" t="str">
        <f>INDEX(Info!$B$2:$B$25,E33)</f>
        <v>Robotic Ravioli</v>
      </c>
      <c r="G33" s="343"/>
      <c r="H33" s="340" t="str">
        <f t="shared" si="10"/>
        <v>B2</v>
      </c>
      <c r="I33" s="341">
        <f t="shared" si="11"/>
        <v>1</v>
      </c>
      <c r="J33" s="342" t="str">
        <f>INDEX(Info!$B$2:$B$25,I33)</f>
        <v>The Cyborgs</v>
      </c>
      <c r="K33" s="300"/>
      <c r="L33" s="72"/>
      <c r="M33" s="114">
        <f>MATCH(B33,'Master Schedule'!$A$2:$BN$2,0)-1</f>
        <v>54</v>
      </c>
      <c r="N33" s="5" t="e">
        <f ca="1">MATCH(N$13,OFFSET('Master Schedule'!$A$3:$A40,1,$M33),0)</f>
        <v>#N/A</v>
      </c>
      <c r="O33" s="5" t="e">
        <f ca="1">MATCH(O$13,OFFSET('Master Schedule'!$A$3:$A40,1,$M33),0)</f>
        <v>#N/A</v>
      </c>
      <c r="P33" s="5">
        <f ca="1">MATCH(P$13,OFFSET('Master Schedule'!$A$3:$A40,1,$M33),0)</f>
        <v>3</v>
      </c>
      <c r="Q33" s="5">
        <f ca="1">MATCH(Q$13,OFFSET('Master Schedule'!$A$3:$A40,1,$M33),0)</f>
        <v>1</v>
      </c>
    </row>
    <row r="34" spans="1:17" ht="15" customHeight="1">
      <c r="A34" s="346"/>
      <c r="B34" s="344">
        <v>19</v>
      </c>
      <c r="C34" s="340">
        <f ca="1">OFFSET('Master Schedule'!$A$3,0,M34)</f>
        <v>0.6527777777777775</v>
      </c>
      <c r="D34" s="340" t="str">
        <f t="shared" si="8"/>
        <v>A1</v>
      </c>
      <c r="E34" s="341">
        <f t="shared" si="9"/>
        <v>14</v>
      </c>
      <c r="F34" s="342" t="str">
        <f>INDEX(Info!$B$2:$B$25,E34)</f>
        <v>Extreme Kennedy</v>
      </c>
      <c r="G34" s="343"/>
      <c r="H34" s="340" t="str">
        <f t="shared" si="10"/>
        <v>A2</v>
      </c>
      <c r="I34" s="341">
        <f t="shared" si="11"/>
        <v>15</v>
      </c>
      <c r="J34" s="342" t="str">
        <f>INDEX(Info!$B$2:$B$25,I34)</f>
        <v>Hazardous Waste</v>
      </c>
      <c r="K34" s="300"/>
      <c r="L34" s="72"/>
      <c r="M34" s="114">
        <f>MATCH(B34,'Master Schedule'!$A$2:$BN$2,0)-1</f>
        <v>55</v>
      </c>
      <c r="N34" s="5">
        <f ca="1">MATCH(N$13,OFFSET('Master Schedule'!$A$3:$A41,1,$M34),0)</f>
        <v>14</v>
      </c>
      <c r="O34" s="5">
        <f ca="1">MATCH(O$13,OFFSET('Master Schedule'!$A$3:$A41,1,$M34),0)</f>
        <v>15</v>
      </c>
      <c r="P34" s="5" t="e">
        <f ca="1">MATCH(P$13,OFFSET('Master Schedule'!$A$3:$A41,1,$M34),0)</f>
        <v>#N/A</v>
      </c>
      <c r="Q34" s="5" t="e">
        <f ca="1">MATCH(Q$13,OFFSET('Master Schedule'!$A$3:$A41,1,$M34),0)</f>
        <v>#N/A</v>
      </c>
    </row>
    <row r="35" spans="1:17" ht="15" customHeight="1">
      <c r="A35" s="346"/>
      <c r="B35" s="344">
        <v>20</v>
      </c>
      <c r="C35" s="340">
        <f ca="1">OFFSET('Master Schedule'!$A$3,0,M35)</f>
        <v>0.6562499999999997</v>
      </c>
      <c r="D35" s="340" t="str">
        <f t="shared" si="8"/>
        <v>B1</v>
      </c>
      <c r="E35" s="341">
        <f t="shared" si="9"/>
        <v>16</v>
      </c>
      <c r="F35" s="342" t="str">
        <f>INDEX(Info!$B$2:$B$25,E35)</f>
        <v>Lightning Bots</v>
      </c>
      <c r="G35" s="343"/>
      <c r="H35" s="340" t="str">
        <f t="shared" si="10"/>
        <v>B2</v>
      </c>
      <c r="I35" s="341">
        <f t="shared" si="11"/>
        <v>13</v>
      </c>
      <c r="J35" s="342" t="str">
        <f>INDEX(Info!$B$2:$B$25,I35)</f>
        <v>Pieceful Programmers</v>
      </c>
      <c r="K35" s="300"/>
      <c r="L35" s="72"/>
      <c r="M35" s="114">
        <f>MATCH(B35,'Master Schedule'!$A$2:$BN$2,0)-1</f>
        <v>56</v>
      </c>
      <c r="N35" s="5" t="e">
        <f ca="1">MATCH(N$13,OFFSET('Master Schedule'!$A$3:$A42,1,$M35),0)</f>
        <v>#N/A</v>
      </c>
      <c r="O35" s="5" t="e">
        <f ca="1">MATCH(O$13,OFFSET('Master Schedule'!$A$3:$A42,1,$M35),0)</f>
        <v>#N/A</v>
      </c>
      <c r="P35" s="5">
        <f ca="1">MATCH(P$13,OFFSET('Master Schedule'!$A$3:$A42,1,$M35),0)</f>
        <v>16</v>
      </c>
      <c r="Q35" s="5">
        <f ca="1">MATCH(Q$13,OFFSET('Master Schedule'!$A$3:$A42,1,$M35),0)</f>
        <v>13</v>
      </c>
    </row>
    <row r="36" spans="1:17" ht="15" customHeight="1">
      <c r="A36" s="346"/>
      <c r="B36" s="344">
        <v>21</v>
      </c>
      <c r="C36" s="340">
        <f ca="1">OFFSET('Master Schedule'!$A$3,0,M36)</f>
        <v>0.6597222222222219</v>
      </c>
      <c r="D36" s="340" t="str">
        <f t="shared" si="8"/>
        <v>A1</v>
      </c>
      <c r="E36" s="341">
        <f t="shared" si="9"/>
        <v>5</v>
      </c>
      <c r="F36" s="342" t="str">
        <f>INDEX(Info!$B$2:$B$25,E36)</f>
        <v>Gears</v>
      </c>
      <c r="G36" s="343"/>
      <c r="H36" s="340" t="str">
        <f t="shared" si="10"/>
        <v>A2</v>
      </c>
      <c r="I36" s="341">
        <f t="shared" si="11"/>
        <v>12</v>
      </c>
      <c r="J36" s="342" t="str">
        <f>INDEX(Info!$B$2:$B$25,I36)</f>
        <v>Alien Calamari</v>
      </c>
      <c r="K36" s="300"/>
      <c r="L36" s="72"/>
      <c r="M36" s="114">
        <f>MATCH(B36,'Master Schedule'!$A$2:$BN$2,0)-1</f>
        <v>57</v>
      </c>
      <c r="N36" s="5">
        <f ca="1">MATCH(N$13,OFFSET('Master Schedule'!$A$3:$A43,1,$M36),0)</f>
        <v>5</v>
      </c>
      <c r="O36" s="5">
        <f ca="1">MATCH(O$13,OFFSET('Master Schedule'!$A$3:$A43,1,$M36),0)</f>
        <v>12</v>
      </c>
      <c r="P36" s="5" t="e">
        <f ca="1">MATCH(P$13,OFFSET('Master Schedule'!$A$3:$A43,1,$M36),0)</f>
        <v>#N/A</v>
      </c>
      <c r="Q36" s="5" t="e">
        <f ca="1">MATCH(Q$13,OFFSET('Master Schedule'!$A$3:$A43,1,$M36),0)</f>
        <v>#N/A</v>
      </c>
    </row>
    <row r="37" spans="1:17" ht="15" customHeight="1">
      <c r="A37" s="346"/>
      <c r="B37" s="344">
        <v>22</v>
      </c>
      <c r="C37" s="340">
        <f ca="1">OFFSET('Master Schedule'!$A$3,0,M37)</f>
        <v>0.6631944444444441</v>
      </c>
      <c r="D37" s="340" t="str">
        <f t="shared" si="8"/>
        <v>B1</v>
      </c>
      <c r="E37" s="341">
        <f t="shared" si="9"/>
        <v>6</v>
      </c>
      <c r="F37" s="342" t="str">
        <f>INDEX(Info!$B$2:$B$25,E37)</f>
        <v>40 Loyola SAPlings</v>
      </c>
      <c r="G37" s="343"/>
      <c r="H37" s="340" t="str">
        <f t="shared" si="10"/>
        <v>B2</v>
      </c>
      <c r="I37" s="341">
        <f t="shared" si="11"/>
        <v>7</v>
      </c>
      <c r="J37" s="342" t="str">
        <f>INDEX(Info!$B$2:$B$25,I37)</f>
        <v>SAP0wer4</v>
      </c>
      <c r="K37" s="300"/>
      <c r="L37" s="72"/>
      <c r="M37" s="114">
        <f>MATCH(B37,'Master Schedule'!$A$2:$BN$2,0)-1</f>
        <v>58</v>
      </c>
      <c r="N37" s="5" t="e">
        <f ca="1">MATCH(N$13,OFFSET('Master Schedule'!$A$3:$A44,1,$M37),0)</f>
        <v>#N/A</v>
      </c>
      <c r="O37" s="5" t="e">
        <f ca="1">MATCH(O$13,OFFSET('Master Schedule'!$A$3:$A44,1,$M37),0)</f>
        <v>#N/A</v>
      </c>
      <c r="P37" s="5">
        <f ca="1">MATCH(P$13,OFFSET('Master Schedule'!$A$3:$A44,1,$M37),0)</f>
        <v>6</v>
      </c>
      <c r="Q37" s="5">
        <f ca="1">MATCH(Q$13,OFFSET('Master Schedule'!$A$3:$A44,1,$M37),0)</f>
        <v>7</v>
      </c>
    </row>
    <row r="38" spans="1:17" ht="15" customHeight="1">
      <c r="A38" s="346"/>
      <c r="B38" s="344">
        <v>23</v>
      </c>
      <c r="C38" s="340">
        <f ca="1">OFFSET('Master Schedule'!$A$3,0,M38)</f>
        <v>0.6666666666666663</v>
      </c>
      <c r="D38" s="340" t="str">
        <f t="shared" si="8"/>
        <v>A1</v>
      </c>
      <c r="E38" s="341">
        <f t="shared" si="9"/>
        <v>4</v>
      </c>
      <c r="F38" s="342" t="str">
        <f>INDEX(Info!$B$2:$B$25,E38)</f>
        <v>MINITW</v>
      </c>
      <c r="G38" s="343"/>
      <c r="H38" s="340" t="str">
        <f t="shared" si="10"/>
        <v>A2</v>
      </c>
      <c r="I38" s="341">
        <f t="shared" si="11"/>
        <v>1</v>
      </c>
      <c r="J38" s="342" t="str">
        <f>INDEX(Info!$B$2:$B$25,I38)</f>
        <v>The Cyborgs</v>
      </c>
      <c r="K38" s="300"/>
      <c r="L38" s="72"/>
      <c r="M38" s="114">
        <f>MATCH(B38,'Master Schedule'!$A$2:$BN$2,0)-1</f>
        <v>59</v>
      </c>
      <c r="N38" s="5">
        <f ca="1">MATCH(N$13,OFFSET('Master Schedule'!$A$3:$A45,1,$M38),0)</f>
        <v>4</v>
      </c>
      <c r="O38" s="5">
        <f ca="1">MATCH(O$13,OFFSET('Master Schedule'!$A$3:$A45,1,$M38),0)</f>
        <v>1</v>
      </c>
      <c r="P38" s="5" t="e">
        <f ca="1">MATCH(P$13,OFFSET('Master Schedule'!$A$3:$A45,1,$M38),0)</f>
        <v>#N/A</v>
      </c>
      <c r="Q38" s="5" t="e">
        <f ca="1">MATCH(Q$13,OFFSET('Master Schedule'!$A$3:$A45,1,$M38),0)</f>
        <v>#N/A</v>
      </c>
    </row>
    <row r="39" spans="1:17" ht="15" customHeight="1">
      <c r="A39" s="346"/>
      <c r="B39" s="344">
        <v>24</v>
      </c>
      <c r="C39" s="340">
        <f ca="1">OFFSET('Master Schedule'!$A$3,0,M39)</f>
        <v>0.6701388888888885</v>
      </c>
      <c r="D39" s="340" t="str">
        <f t="shared" si="8"/>
        <v>B1</v>
      </c>
      <c r="E39" s="341">
        <f t="shared" si="9"/>
        <v>2</v>
      </c>
      <c r="F39" s="342" t="str">
        <f>INDEX(Info!$B$2:$B$25,E39)</f>
        <v>Mat Scientists</v>
      </c>
      <c r="G39" s="343"/>
      <c r="H39" s="340" t="str">
        <f t="shared" si="10"/>
        <v>B2</v>
      </c>
      <c r="I39" s="341">
        <f t="shared" si="11"/>
        <v>3</v>
      </c>
      <c r="J39" s="342" t="str">
        <f>INDEX(Info!$B$2:$B$25,I39)</f>
        <v>Robotic Ravioli</v>
      </c>
      <c r="K39" s="300"/>
      <c r="L39" s="72"/>
      <c r="M39" s="114">
        <f>MATCH(B39,'Master Schedule'!$A$2:$BN$2,0)-1</f>
        <v>60</v>
      </c>
      <c r="N39" s="5" t="e">
        <f ca="1">MATCH(N$13,OFFSET('Master Schedule'!$A$3:$A46,1,$M39),0)</f>
        <v>#N/A</v>
      </c>
      <c r="O39" s="5" t="e">
        <f ca="1">MATCH(O$13,OFFSET('Master Schedule'!$A$3:$A46,1,$M39),0)</f>
        <v>#N/A</v>
      </c>
      <c r="P39" s="5">
        <f ca="1">MATCH(P$13,OFFSET('Master Schedule'!$A$3:$A46,1,$M39),0)</f>
        <v>2</v>
      </c>
      <c r="Q39" s="5">
        <f ca="1">MATCH(Q$13,OFFSET('Master Schedule'!$A$3:$A46,1,$M39),0)</f>
        <v>3</v>
      </c>
    </row>
    <row r="41" spans="5:11" ht="12.75">
      <c r="E41" s="119">
        <v>1</v>
      </c>
      <c r="F41" s="5">
        <f aca="true" t="shared" si="12" ref="F41:F56">COUNTIF(E$3:E$39,E41)</f>
        <v>2</v>
      </c>
      <c r="G41" s="5"/>
      <c r="H41" s="5"/>
      <c r="I41" s="119">
        <v>1</v>
      </c>
      <c r="J41" s="5">
        <f aca="true" t="shared" si="13" ref="J41:J56">COUNTIF(I$3:I$39,I41)</f>
        <v>2</v>
      </c>
      <c r="K41" s="114">
        <f>F41+J41</f>
        <v>4</v>
      </c>
    </row>
    <row r="42" spans="5:11" ht="12.75">
      <c r="E42" s="119">
        <v>2</v>
      </c>
      <c r="F42" s="5">
        <f t="shared" si="12"/>
        <v>1</v>
      </c>
      <c r="G42" s="5"/>
      <c r="H42" s="5"/>
      <c r="I42" s="119">
        <v>2</v>
      </c>
      <c r="J42" s="5">
        <f t="shared" si="13"/>
        <v>3</v>
      </c>
      <c r="K42" s="114">
        <f aca="true" t="shared" si="14" ref="K42:K56">F42+J42</f>
        <v>4</v>
      </c>
    </row>
    <row r="43" spans="5:11" ht="12.75">
      <c r="E43" s="119">
        <v>3</v>
      </c>
      <c r="F43" s="5">
        <f t="shared" si="12"/>
        <v>3</v>
      </c>
      <c r="G43" s="5"/>
      <c r="H43" s="5"/>
      <c r="I43" s="119">
        <v>3</v>
      </c>
      <c r="J43" s="5">
        <f t="shared" si="13"/>
        <v>1</v>
      </c>
      <c r="K43" s="114">
        <f t="shared" si="14"/>
        <v>4</v>
      </c>
    </row>
    <row r="44" spans="5:11" ht="12.75">
      <c r="E44" s="119">
        <v>4</v>
      </c>
      <c r="F44" s="5">
        <f t="shared" si="12"/>
        <v>2</v>
      </c>
      <c r="G44" s="5"/>
      <c r="H44" s="5"/>
      <c r="I44" s="119">
        <v>4</v>
      </c>
      <c r="J44" s="5">
        <f t="shared" si="13"/>
        <v>2</v>
      </c>
      <c r="K44" s="114">
        <f t="shared" si="14"/>
        <v>4</v>
      </c>
    </row>
    <row r="45" spans="5:11" ht="12.75">
      <c r="E45" s="119">
        <v>5</v>
      </c>
      <c r="F45" s="5">
        <f t="shared" si="12"/>
        <v>3</v>
      </c>
      <c r="G45" s="5"/>
      <c r="H45" s="114"/>
      <c r="I45" s="119">
        <v>5</v>
      </c>
      <c r="J45" s="5">
        <f t="shared" si="13"/>
        <v>1</v>
      </c>
      <c r="K45" s="114">
        <f t="shared" si="14"/>
        <v>4</v>
      </c>
    </row>
    <row r="46" spans="5:11" ht="12.75">
      <c r="E46" s="119">
        <v>6</v>
      </c>
      <c r="F46" s="5">
        <f t="shared" si="12"/>
        <v>1</v>
      </c>
      <c r="G46" s="5"/>
      <c r="H46" s="114"/>
      <c r="I46" s="119">
        <v>6</v>
      </c>
      <c r="J46" s="5">
        <f t="shared" si="13"/>
        <v>3</v>
      </c>
      <c r="K46" s="114">
        <f t="shared" si="14"/>
        <v>4</v>
      </c>
    </row>
    <row r="47" spans="5:11" ht="12.75">
      <c r="E47" s="119">
        <v>7</v>
      </c>
      <c r="F47" s="5">
        <f t="shared" si="12"/>
        <v>3</v>
      </c>
      <c r="G47" s="5"/>
      <c r="H47" s="114"/>
      <c r="I47" s="119">
        <v>7</v>
      </c>
      <c r="J47" s="5">
        <f t="shared" si="13"/>
        <v>1</v>
      </c>
      <c r="K47" s="114">
        <f t="shared" si="14"/>
        <v>4</v>
      </c>
    </row>
    <row r="48" spans="5:11" ht="12.75">
      <c r="E48" s="119">
        <v>8</v>
      </c>
      <c r="F48" s="5">
        <f t="shared" si="12"/>
        <v>2</v>
      </c>
      <c r="G48" s="5"/>
      <c r="H48" s="114"/>
      <c r="I48" s="119">
        <v>8</v>
      </c>
      <c r="J48" s="5">
        <f t="shared" si="13"/>
        <v>2</v>
      </c>
      <c r="K48" s="114">
        <f t="shared" si="14"/>
        <v>4</v>
      </c>
    </row>
    <row r="49" spans="5:11" ht="12.75">
      <c r="E49" s="119">
        <v>9</v>
      </c>
      <c r="F49" s="5">
        <f t="shared" si="12"/>
        <v>2</v>
      </c>
      <c r="G49" s="5"/>
      <c r="H49" s="114"/>
      <c r="I49" s="119">
        <v>9</v>
      </c>
      <c r="J49" s="5">
        <f t="shared" si="13"/>
        <v>2</v>
      </c>
      <c r="K49" s="114">
        <f t="shared" si="14"/>
        <v>4</v>
      </c>
    </row>
    <row r="50" spans="5:11" ht="12.75">
      <c r="E50" s="119">
        <v>10</v>
      </c>
      <c r="F50" s="5">
        <f t="shared" si="12"/>
        <v>1</v>
      </c>
      <c r="G50" s="5"/>
      <c r="H50" s="114"/>
      <c r="I50" s="119">
        <v>10</v>
      </c>
      <c r="J50" s="5">
        <f t="shared" si="13"/>
        <v>3</v>
      </c>
      <c r="K50" s="114">
        <f t="shared" si="14"/>
        <v>4</v>
      </c>
    </row>
    <row r="51" spans="5:11" ht="12.75">
      <c r="E51" s="119">
        <v>11</v>
      </c>
      <c r="F51" s="5">
        <f t="shared" si="12"/>
        <v>3</v>
      </c>
      <c r="G51" s="5"/>
      <c r="H51" s="114"/>
      <c r="I51" s="119">
        <v>11</v>
      </c>
      <c r="J51" s="5">
        <f t="shared" si="13"/>
        <v>1</v>
      </c>
      <c r="K51" s="114">
        <f t="shared" si="14"/>
        <v>4</v>
      </c>
    </row>
    <row r="52" spans="5:11" ht="12.75">
      <c r="E52" s="119">
        <v>12</v>
      </c>
      <c r="F52" s="5">
        <f t="shared" si="12"/>
        <v>1</v>
      </c>
      <c r="G52" s="5"/>
      <c r="H52" s="114"/>
      <c r="I52" s="119">
        <v>12</v>
      </c>
      <c r="J52" s="5">
        <f t="shared" si="13"/>
        <v>3</v>
      </c>
      <c r="K52" s="114">
        <f t="shared" si="14"/>
        <v>4</v>
      </c>
    </row>
    <row r="53" spans="5:11" ht="12.75">
      <c r="E53" s="119">
        <v>13</v>
      </c>
      <c r="F53" s="5">
        <f t="shared" si="12"/>
        <v>2</v>
      </c>
      <c r="G53" s="5"/>
      <c r="H53" s="114"/>
      <c r="I53" s="119">
        <v>13</v>
      </c>
      <c r="J53" s="5">
        <f t="shared" si="13"/>
        <v>2</v>
      </c>
      <c r="K53" s="114">
        <f t="shared" si="14"/>
        <v>4</v>
      </c>
    </row>
    <row r="54" spans="5:11" ht="12.75">
      <c r="E54" s="119">
        <v>14</v>
      </c>
      <c r="F54" s="5">
        <f t="shared" si="12"/>
        <v>2</v>
      </c>
      <c r="G54" s="5"/>
      <c r="H54" s="114"/>
      <c r="I54" s="119">
        <v>14</v>
      </c>
      <c r="J54" s="5">
        <f t="shared" si="13"/>
        <v>2</v>
      </c>
      <c r="K54" s="114">
        <f t="shared" si="14"/>
        <v>4</v>
      </c>
    </row>
    <row r="55" spans="5:11" ht="12.75">
      <c r="E55" s="119">
        <v>15</v>
      </c>
      <c r="F55" s="5">
        <f t="shared" si="12"/>
        <v>3</v>
      </c>
      <c r="G55" s="5"/>
      <c r="H55" s="114"/>
      <c r="I55" s="119">
        <v>15</v>
      </c>
      <c r="J55" s="5">
        <f t="shared" si="13"/>
        <v>1</v>
      </c>
      <c r="K55" s="114">
        <f t="shared" si="14"/>
        <v>4</v>
      </c>
    </row>
    <row r="56" spans="5:11" ht="12.75">
      <c r="E56" s="119">
        <v>16</v>
      </c>
      <c r="F56" s="5">
        <f t="shared" si="12"/>
        <v>1</v>
      </c>
      <c r="G56" s="5"/>
      <c r="H56" s="114"/>
      <c r="I56" s="119">
        <v>16</v>
      </c>
      <c r="J56" s="5">
        <f t="shared" si="13"/>
        <v>3</v>
      </c>
      <c r="K56" s="114">
        <f t="shared" si="14"/>
        <v>4</v>
      </c>
    </row>
  </sheetData>
  <sheetProtection/>
  <printOptions horizontalCentered="1"/>
  <pageMargins left="0.25" right="0.25" top="0.5" bottom="0.1" header="0.1" footer="0.1"/>
  <pageSetup fitToHeight="1" fitToWidth="1" horizontalDpi="300" verticalDpi="30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B22" sqref="B22"/>
    </sheetView>
  </sheetViews>
  <sheetFormatPr defaultColWidth="9.140625" defaultRowHeight="12.75"/>
  <cols>
    <col min="2" max="2" width="39.8515625" style="0" customWidth="1"/>
    <col min="12" max="12" width="19.57421875" style="0" bestFit="1" customWidth="1"/>
  </cols>
  <sheetData>
    <row r="1" spans="1:4" ht="13.5" thickBot="1">
      <c r="A1" s="141" t="s">
        <v>51</v>
      </c>
      <c r="B1" s="141" t="s">
        <v>52</v>
      </c>
      <c r="C1" s="141" t="s">
        <v>53</v>
      </c>
      <c r="D1" s="141"/>
    </row>
    <row r="2" spans="1:5" ht="13.5" thickBot="1">
      <c r="A2">
        <v>1</v>
      </c>
      <c r="B2" s="278" t="s">
        <v>89</v>
      </c>
      <c r="C2" s="278">
        <v>353</v>
      </c>
      <c r="E2" t="s">
        <v>54</v>
      </c>
    </row>
    <row r="3" spans="1:5" ht="13.5" thickBot="1">
      <c r="A3">
        <v>2</v>
      </c>
      <c r="B3" s="278" t="s">
        <v>90</v>
      </c>
      <c r="C3" s="278">
        <v>3583</v>
      </c>
      <c r="E3" t="s">
        <v>55</v>
      </c>
    </row>
    <row r="4" spans="1:3" ht="13.5" thickBot="1">
      <c r="A4">
        <v>3</v>
      </c>
      <c r="B4" s="278" t="s">
        <v>106</v>
      </c>
      <c r="C4" s="278">
        <v>8717</v>
      </c>
    </row>
    <row r="5" spans="1:5" ht="13.5" thickBot="1">
      <c r="A5">
        <v>4</v>
      </c>
      <c r="B5" s="278" t="s">
        <v>101</v>
      </c>
      <c r="C5" s="278">
        <v>8043</v>
      </c>
      <c r="E5" t="s">
        <v>56</v>
      </c>
    </row>
    <row r="6" spans="1:5" ht="13.5" thickBot="1">
      <c r="A6">
        <v>5</v>
      </c>
      <c r="B6" s="278" t="s">
        <v>98</v>
      </c>
      <c r="C6" s="278">
        <v>7940</v>
      </c>
      <c r="E6" t="s">
        <v>57</v>
      </c>
    </row>
    <row r="7" spans="1:3" ht="13.5" thickBot="1">
      <c r="A7">
        <v>6</v>
      </c>
      <c r="B7" s="278" t="s">
        <v>103</v>
      </c>
      <c r="C7" s="278">
        <v>8947</v>
      </c>
    </row>
    <row r="8" spans="1:5" ht="13.5" thickBot="1">
      <c r="A8">
        <v>7</v>
      </c>
      <c r="B8" s="278" t="s">
        <v>95</v>
      </c>
      <c r="C8" s="278">
        <v>6195</v>
      </c>
      <c r="E8" t="s">
        <v>58</v>
      </c>
    </row>
    <row r="9" spans="1:5" ht="13.5" thickBot="1">
      <c r="A9">
        <v>8</v>
      </c>
      <c r="B9" s="278" t="s">
        <v>132</v>
      </c>
      <c r="C9" s="278">
        <v>6222</v>
      </c>
      <c r="E9" t="s">
        <v>59</v>
      </c>
    </row>
    <row r="10" spans="1:5" ht="13.5" thickBot="1">
      <c r="A10">
        <v>9</v>
      </c>
      <c r="B10" s="278" t="s">
        <v>96</v>
      </c>
      <c r="C10" s="278">
        <v>6373</v>
      </c>
      <c r="E10" t="s">
        <v>60</v>
      </c>
    </row>
    <row r="11" spans="1:3" ht="13.5" thickBot="1">
      <c r="A11">
        <v>10</v>
      </c>
      <c r="B11" s="278" t="s">
        <v>97</v>
      </c>
      <c r="C11" s="278">
        <v>7667</v>
      </c>
    </row>
    <row r="12" spans="1:5" ht="13.5" thickBot="1">
      <c r="A12">
        <v>11</v>
      </c>
      <c r="B12" s="278" t="s">
        <v>99</v>
      </c>
      <c r="C12" s="278">
        <v>8627</v>
      </c>
      <c r="E12" t="s">
        <v>61</v>
      </c>
    </row>
    <row r="13" spans="1:3" ht="13.5" thickBot="1">
      <c r="A13">
        <v>12</v>
      </c>
      <c r="B13" s="278" t="s">
        <v>100</v>
      </c>
      <c r="C13" s="278">
        <v>9738</v>
      </c>
    </row>
    <row r="14" spans="1:3" ht="13.5" thickBot="1">
      <c r="A14">
        <v>13</v>
      </c>
      <c r="B14" s="278" t="s">
        <v>93</v>
      </c>
      <c r="C14" s="278">
        <v>5820</v>
      </c>
    </row>
    <row r="15" spans="1:3" ht="13.5" thickBot="1">
      <c r="A15">
        <v>14</v>
      </c>
      <c r="B15" s="278" t="s">
        <v>92</v>
      </c>
      <c r="C15" s="278">
        <v>5221</v>
      </c>
    </row>
    <row r="16" spans="1:5" ht="13.5" thickBot="1">
      <c r="A16">
        <v>15</v>
      </c>
      <c r="B16" s="278" t="s">
        <v>91</v>
      </c>
      <c r="C16" s="278">
        <v>3927</v>
      </c>
      <c r="E16" t="s">
        <v>62</v>
      </c>
    </row>
    <row r="17" spans="1:3" ht="13.5" thickBot="1">
      <c r="A17">
        <v>16</v>
      </c>
      <c r="B17" s="278" t="s">
        <v>94</v>
      </c>
      <c r="C17" s="278">
        <v>6134</v>
      </c>
    </row>
    <row r="18" spans="2:3" ht="13.5" thickBot="1">
      <c r="B18" s="146"/>
      <c r="C18" s="146"/>
    </row>
    <row r="19" spans="2:3" ht="13.5" thickBot="1">
      <c r="B19" s="146"/>
      <c r="C19" s="146"/>
    </row>
    <row r="20" spans="2:3" ht="13.5" thickBot="1">
      <c r="B20" s="146"/>
      <c r="C20" s="146"/>
    </row>
    <row r="21" spans="2:3" ht="13.5" thickBot="1">
      <c r="B21" s="146"/>
      <c r="C21" s="146"/>
    </row>
    <row r="22" spans="2:3" ht="13.5" thickBot="1">
      <c r="B22" s="146"/>
      <c r="C22" s="146"/>
    </row>
    <row r="23" spans="2:3" ht="13.5" thickBot="1">
      <c r="B23" s="146"/>
      <c r="C23" s="146"/>
    </row>
    <row r="24" spans="2:3" ht="13.5" thickBot="1">
      <c r="B24" s="146"/>
      <c r="C24" s="146"/>
    </row>
    <row r="25" spans="2:3" ht="13.5" thickBot="1">
      <c r="B25" s="146"/>
      <c r="C25" s="146"/>
    </row>
    <row r="29" spans="2:4" ht="12.75">
      <c r="B29" t="s">
        <v>63</v>
      </c>
      <c r="D29" s="147">
        <v>0.5208333333333334</v>
      </c>
    </row>
    <row r="30" spans="2:4" ht="12.75">
      <c r="B30" t="s">
        <v>64</v>
      </c>
      <c r="D30" s="147">
        <v>0.5416666666666666</v>
      </c>
    </row>
    <row r="31" spans="2:4" ht="12.75">
      <c r="B31" t="s">
        <v>65</v>
      </c>
      <c r="D31" s="147">
        <v>0.5625</v>
      </c>
    </row>
    <row r="32" spans="2:4" ht="12.75">
      <c r="B32" s="103" t="s">
        <v>66</v>
      </c>
      <c r="D32">
        <v>5</v>
      </c>
    </row>
    <row r="33" spans="2:4" ht="12.75">
      <c r="B33" s="103" t="s">
        <v>67</v>
      </c>
      <c r="D33">
        <v>15</v>
      </c>
    </row>
    <row r="34" spans="2:4" ht="12.75">
      <c r="B34" s="103" t="s">
        <v>68</v>
      </c>
      <c r="D34">
        <v>3</v>
      </c>
    </row>
    <row r="35" ht="12.75">
      <c r="B35" s="103" t="s">
        <v>69</v>
      </c>
    </row>
    <row r="36" spans="2:4" ht="12.75">
      <c r="B36" s="103" t="s">
        <v>70</v>
      </c>
      <c r="D36" s="148"/>
    </row>
    <row r="37" ht="12.75">
      <c r="B37" s="103" t="s">
        <v>71</v>
      </c>
    </row>
    <row r="38" spans="2:4" ht="12.75">
      <c r="B38" t="s">
        <v>72</v>
      </c>
      <c r="D38" s="148"/>
    </row>
    <row r="39" ht="12.75">
      <c r="D39" s="148"/>
    </row>
    <row r="40" spans="2:4" ht="12.75">
      <c r="B40" t="s">
        <v>73</v>
      </c>
      <c r="D40" s="148"/>
    </row>
    <row r="41" spans="2:4" ht="12.75">
      <c r="B41" t="s">
        <v>74</v>
      </c>
      <c r="D41" s="148"/>
    </row>
    <row r="42" spans="2:4" ht="12.75">
      <c r="B42" t="s">
        <v>75</v>
      </c>
      <c r="D42" s="148"/>
    </row>
    <row r="43" spans="2:4" ht="12.75">
      <c r="B43" t="s">
        <v>7</v>
      </c>
      <c r="D43" s="148"/>
    </row>
    <row r="44" spans="2:4" ht="12.75">
      <c r="B44" t="s">
        <v>76</v>
      </c>
      <c r="D44" s="148"/>
    </row>
    <row r="45" spans="2:4" ht="12.75">
      <c r="B45" t="s">
        <v>77</v>
      </c>
      <c r="D45" s="149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0.140625" style="0" customWidth="1"/>
    <col min="2" max="2" width="3.00390625" style="0" customWidth="1"/>
    <col min="3" max="3" width="6.8515625" style="0" customWidth="1"/>
    <col min="4" max="4" width="5.28125" style="0" customWidth="1"/>
    <col min="5" max="5" width="20.7109375" style="0" customWidth="1"/>
    <col min="6" max="6" width="6.28125" style="0" customWidth="1"/>
    <col min="7" max="7" width="20.7109375" style="0" customWidth="1"/>
    <col min="8" max="8" width="5.421875" style="0" customWidth="1"/>
    <col min="9" max="9" width="20.7109375" style="0" customWidth="1"/>
    <col min="10" max="10" width="7.7109375" style="0" customWidth="1"/>
    <col min="11" max="11" width="20.7109375" style="0" customWidth="1"/>
    <col min="12" max="12" width="5.8515625" style="0" customWidth="1"/>
    <col min="13" max="13" width="20.7109375" style="0" customWidth="1"/>
    <col min="14" max="14" width="6.421875" style="0" customWidth="1"/>
    <col min="15" max="15" width="20.7109375" style="0" customWidth="1"/>
  </cols>
  <sheetData>
    <row r="1" ht="18">
      <c r="A1" s="120" t="s">
        <v>45</v>
      </c>
    </row>
    <row r="2" spans="1:9" ht="15.75" customHeight="1">
      <c r="A2" s="21" t="s">
        <v>32</v>
      </c>
      <c r="B2" s="21"/>
      <c r="C2" s="121" t="s">
        <v>30</v>
      </c>
      <c r="D2" s="121"/>
      <c r="E2" s="122" t="s">
        <v>23</v>
      </c>
      <c r="F2" s="32"/>
      <c r="G2" s="122" t="s">
        <v>25</v>
      </c>
      <c r="H2" s="32"/>
      <c r="I2" s="122" t="s">
        <v>27</v>
      </c>
    </row>
    <row r="3" spans="1:9" ht="15.75" customHeight="1">
      <c r="A3" s="21"/>
      <c r="B3" s="115"/>
      <c r="C3" s="123"/>
      <c r="D3" s="123"/>
      <c r="E3" s="32" t="str">
        <f>"Room "&amp;'Master Schedule'!AG25</f>
        <v>Room T2</v>
      </c>
      <c r="F3" s="124"/>
      <c r="G3" s="32" t="str">
        <f>"Room "&amp;'Master Schedule'!AG26</f>
        <v>Room T1</v>
      </c>
      <c r="H3" s="124"/>
      <c r="I3" s="32" t="str">
        <f>'Master Schedule'!AE26&amp;" "&amp;'Master Schedule'!AG27</f>
        <v>Room A5</v>
      </c>
    </row>
    <row r="4" spans="1:9" ht="15" customHeight="1">
      <c r="A4" s="271" t="s">
        <v>86</v>
      </c>
      <c r="B4" s="272">
        <v>15</v>
      </c>
      <c r="C4" s="270" t="s">
        <v>87</v>
      </c>
      <c r="D4" s="123" t="s">
        <v>8</v>
      </c>
      <c r="E4" s="112" t="s">
        <v>46</v>
      </c>
      <c r="F4" s="123" t="s">
        <v>8</v>
      </c>
      <c r="G4" s="112" t="s">
        <v>47</v>
      </c>
      <c r="H4" s="123" t="s">
        <v>8</v>
      </c>
      <c r="I4" s="112" t="s">
        <v>47</v>
      </c>
    </row>
    <row r="5" spans="1:9" ht="15" customHeight="1">
      <c r="A5" s="125">
        <v>0.46875</v>
      </c>
      <c r="B5" s="126"/>
      <c r="C5" s="127" t="s">
        <v>48</v>
      </c>
      <c r="D5" s="127">
        <v>11</v>
      </c>
      <c r="E5" s="128" t="str">
        <f>INDEX(Info!$B$2:$B$25,D5)</f>
        <v>The Other Team Again</v>
      </c>
      <c r="F5" s="127">
        <v>13</v>
      </c>
      <c r="G5" s="128" t="str">
        <f>INDEX(Info!$B$2:$B$25,F5)</f>
        <v>Pieceful Programmers</v>
      </c>
      <c r="H5" s="127">
        <v>12</v>
      </c>
      <c r="I5" s="129" t="str">
        <f>INDEX(Info!$B$2:$B$25,H5)</f>
        <v>Alien Calamari</v>
      </c>
    </row>
    <row r="6" spans="1:9" ht="15" customHeight="1">
      <c r="A6" s="130">
        <f>A5+B$4/(24*60)</f>
        <v>0.4791666666666667</v>
      </c>
      <c r="B6" s="131"/>
      <c r="C6" s="132"/>
      <c r="D6" s="132">
        <v>12</v>
      </c>
      <c r="E6" s="116" t="str">
        <f>INDEX(Info!$B$2:$B$25,D6)</f>
        <v>Alien Calamari</v>
      </c>
      <c r="F6" s="132">
        <v>11</v>
      </c>
      <c r="G6" s="116" t="str">
        <f>INDEX(Info!$B$2:$B$25,F6)</f>
        <v>The Other Team Again</v>
      </c>
      <c r="H6" s="132">
        <v>13</v>
      </c>
      <c r="I6" s="133" t="str">
        <f>INDEX(Info!$B$2:$B$25,H6)</f>
        <v>Pieceful Programmers</v>
      </c>
    </row>
    <row r="7" spans="1:9" ht="15" customHeight="1" thickBot="1">
      <c r="A7" s="243">
        <f>A6+B$4/(24*60)</f>
        <v>0.48958333333333337</v>
      </c>
      <c r="B7" s="244"/>
      <c r="C7" s="245"/>
      <c r="D7" s="245">
        <v>13</v>
      </c>
      <c r="E7" s="246" t="str">
        <f>INDEX(Info!$B$2:$B$25,D7)</f>
        <v>Pieceful Programmers</v>
      </c>
      <c r="F7" s="245">
        <v>12</v>
      </c>
      <c r="G7" s="246" t="str">
        <f>INDEX(Info!$B$2:$B$25,F7)</f>
        <v>Alien Calamari</v>
      </c>
      <c r="H7" s="245">
        <v>11</v>
      </c>
      <c r="I7" s="247" t="str">
        <f>INDEX(Info!$B$2:$B$25,H7)</f>
        <v>The Other Team Again</v>
      </c>
    </row>
    <row r="8" spans="1:9" ht="15" customHeight="1">
      <c r="A8" s="248">
        <f>A7+B$4/(24*60)</f>
        <v>0.5</v>
      </c>
      <c r="B8" s="249"/>
      <c r="C8" s="250" t="s">
        <v>49</v>
      </c>
      <c r="D8" s="250">
        <v>14</v>
      </c>
      <c r="E8" s="251" t="str">
        <f>INDEX(Info!$B$2:$B$25,D8)</f>
        <v>Extreme Kennedy</v>
      </c>
      <c r="F8" s="250">
        <v>16</v>
      </c>
      <c r="G8" s="251" t="str">
        <f>INDEX(Info!$B$2:$B$25,F8)</f>
        <v>Lightning Bots</v>
      </c>
      <c r="H8" s="250">
        <v>15</v>
      </c>
      <c r="I8" s="252" t="str">
        <f>INDEX(Info!$B$2:$B$25,H8)</f>
        <v>Hazardous Waste</v>
      </c>
    </row>
    <row r="9" spans="1:9" ht="15" customHeight="1">
      <c r="A9" s="253">
        <f>A8+B$4/(24*60)</f>
        <v>0.5104166666666666</v>
      </c>
      <c r="B9" s="131"/>
      <c r="C9" s="132"/>
      <c r="D9" s="132">
        <v>15</v>
      </c>
      <c r="E9" s="116" t="str">
        <f>INDEX(Info!$B$2:$B$25,D9)</f>
        <v>Hazardous Waste</v>
      </c>
      <c r="F9" s="132">
        <v>14</v>
      </c>
      <c r="G9" s="116" t="str">
        <f>INDEX(Info!$B$2:$B$25,F9)</f>
        <v>Extreme Kennedy</v>
      </c>
      <c r="H9" s="132">
        <v>16</v>
      </c>
      <c r="I9" s="254" t="str">
        <f>INDEX(Info!$B$2:$B$25,H9)</f>
        <v>Lightning Bots</v>
      </c>
    </row>
    <row r="10" spans="1:9" ht="15" customHeight="1">
      <c r="A10" s="255">
        <f>A9+B$4/(24*60)</f>
        <v>0.5208333333333333</v>
      </c>
      <c r="B10" s="256"/>
      <c r="C10" s="257"/>
      <c r="D10" s="257">
        <v>16</v>
      </c>
      <c r="E10" s="258" t="str">
        <f>INDEX(Info!$B$2:$B$25,D10)</f>
        <v>Lightning Bots</v>
      </c>
      <c r="F10" s="257">
        <v>15</v>
      </c>
      <c r="G10" s="258" t="str">
        <f>INDEX(Info!$B$2:$B$25,F10)</f>
        <v>Hazardous Waste</v>
      </c>
      <c r="H10" s="257">
        <v>14</v>
      </c>
      <c r="I10" s="259" t="str">
        <f>INDEX(Info!$B$2:$B$25,H10)</f>
        <v>Extreme Kennedy</v>
      </c>
    </row>
    <row r="11" spans="1:9" ht="31.5" customHeight="1">
      <c r="A11" s="136"/>
      <c r="B11" s="100"/>
      <c r="C11" s="99"/>
      <c r="D11" s="99"/>
      <c r="E11" s="137"/>
      <c r="F11" s="99"/>
      <c r="G11" s="137"/>
      <c r="H11" s="99"/>
      <c r="I11" s="137"/>
    </row>
    <row r="12" spans="1:15" ht="18">
      <c r="A12" s="120" t="s">
        <v>50</v>
      </c>
      <c r="C12" s="138"/>
      <c r="D12" s="138"/>
      <c r="K12" s="138"/>
      <c r="L12" s="138"/>
      <c r="O12" s="138"/>
    </row>
    <row r="13" spans="1:15" s="141" customFormat="1" ht="15.75" customHeight="1">
      <c r="A13" s="139" t="s">
        <v>32</v>
      </c>
      <c r="B13" s="140"/>
      <c r="C13" s="21" t="s">
        <v>30</v>
      </c>
      <c r="D13" s="32"/>
      <c r="E13" s="122" t="s">
        <v>23</v>
      </c>
      <c r="F13" s="32"/>
      <c r="G13" s="122" t="s">
        <v>25</v>
      </c>
      <c r="H13" s="32"/>
      <c r="I13" s="122" t="s">
        <v>27</v>
      </c>
      <c r="K13" s="142"/>
      <c r="L13" s="142"/>
      <c r="O13" s="142"/>
    </row>
    <row r="14" spans="1:15" s="141" customFormat="1" ht="15.75" customHeight="1">
      <c r="A14" s="139"/>
      <c r="B14" s="140"/>
      <c r="C14" s="21"/>
      <c r="D14" s="124"/>
      <c r="E14" s="32" t="str">
        <f>E3</f>
        <v>Room T2</v>
      </c>
      <c r="F14" s="124"/>
      <c r="G14" s="32" t="str">
        <f>G3</f>
        <v>Room T1</v>
      </c>
      <c r="H14" s="124"/>
      <c r="I14" s="32" t="str">
        <f>I3</f>
        <v>Room A5</v>
      </c>
      <c r="K14" s="142"/>
      <c r="L14" s="142"/>
      <c r="O14" s="142"/>
    </row>
    <row r="15" spans="1:9" s="142" customFormat="1" ht="15" customHeight="1">
      <c r="A15" s="143"/>
      <c r="B15" s="115"/>
      <c r="C15" s="115"/>
      <c r="D15" s="123" t="s">
        <v>8</v>
      </c>
      <c r="E15" s="115" t="s">
        <v>9</v>
      </c>
      <c r="F15" s="123" t="s">
        <v>8</v>
      </c>
      <c r="G15" s="112" t="s">
        <v>47</v>
      </c>
      <c r="H15" s="123" t="s">
        <v>8</v>
      </c>
      <c r="I15" s="115" t="s">
        <v>9</v>
      </c>
    </row>
    <row r="16" spans="1:15" ht="15" customHeight="1">
      <c r="A16" s="262">
        <v>0.5625</v>
      </c>
      <c r="B16" s="249"/>
      <c r="C16" s="249" t="s">
        <v>42</v>
      </c>
      <c r="D16" s="249">
        <v>1</v>
      </c>
      <c r="E16" s="251" t="str">
        <f>INDEX(Info!$B$2:$B$25,D16)</f>
        <v>The Cyborgs</v>
      </c>
      <c r="F16" s="249">
        <v>4</v>
      </c>
      <c r="G16" s="251" t="str">
        <f>INDEX(Info!$B$2:$B$25,F16)</f>
        <v>MINITW</v>
      </c>
      <c r="H16" s="249">
        <v>3</v>
      </c>
      <c r="I16" s="252" t="str">
        <f>INDEX(Info!$B$2:$B$25,H16)</f>
        <v>Robotic Ravioli</v>
      </c>
      <c r="O16" s="138"/>
    </row>
    <row r="17" spans="1:9" ht="15" customHeight="1">
      <c r="A17" s="253">
        <f>A16+B$4/(24*60)</f>
        <v>0.5729166666666666</v>
      </c>
      <c r="B17" s="131"/>
      <c r="C17" s="131"/>
      <c r="D17" s="131">
        <v>2</v>
      </c>
      <c r="E17" s="116" t="str">
        <f>INDEX(Info!$B$2:$B$25,D17)</f>
        <v>Mat Scientists</v>
      </c>
      <c r="F17" s="131">
        <v>1</v>
      </c>
      <c r="G17" s="116" t="str">
        <f>INDEX(Info!$B$2:$B$25,F17)</f>
        <v>The Cyborgs</v>
      </c>
      <c r="H17" s="131">
        <v>4</v>
      </c>
      <c r="I17" s="254" t="str">
        <f>INDEX(Info!$B$2:$B$25,H17)</f>
        <v>MINITW</v>
      </c>
    </row>
    <row r="18" spans="1:9" ht="15" customHeight="1">
      <c r="A18" s="253">
        <f>A17+B$4/(24*60)</f>
        <v>0.5833333333333333</v>
      </c>
      <c r="B18" s="131"/>
      <c r="C18" s="131"/>
      <c r="D18" s="131">
        <v>3</v>
      </c>
      <c r="E18" s="116" t="str">
        <f>INDEX(Info!$B$2:$B$25,D18)</f>
        <v>Robotic Ravioli</v>
      </c>
      <c r="F18" s="131">
        <v>2</v>
      </c>
      <c r="G18" s="116" t="str">
        <f>INDEX(Info!$B$2:$B$25,F18)</f>
        <v>Mat Scientists</v>
      </c>
      <c r="H18" s="131">
        <v>1</v>
      </c>
      <c r="I18" s="254" t="str">
        <f>INDEX(Info!$B$2:$B$25,H18)</f>
        <v>The Cyborgs</v>
      </c>
    </row>
    <row r="19" spans="1:9" ht="15" customHeight="1">
      <c r="A19" s="263">
        <f aca="true" t="shared" si="0" ref="A19:A26">A18+B$4/(24*60)</f>
        <v>0.5937499999999999</v>
      </c>
      <c r="B19" s="134"/>
      <c r="C19" s="134"/>
      <c r="D19" s="134">
        <v>4</v>
      </c>
      <c r="E19" s="135" t="str">
        <f>INDEX(Info!$B$2:$B$25,D19)</f>
        <v>MINITW</v>
      </c>
      <c r="F19" s="134">
        <v>3</v>
      </c>
      <c r="G19" s="135" t="str">
        <f>INDEX(Info!$B$2:$B$25,F19)</f>
        <v>Robotic Ravioli</v>
      </c>
      <c r="H19" s="134">
        <v>2</v>
      </c>
      <c r="I19" s="264" t="str">
        <f>INDEX(Info!$B$2:$B$25,H19)</f>
        <v>Mat Scientists</v>
      </c>
    </row>
    <row r="20" spans="1:9" ht="15" customHeight="1" thickBot="1">
      <c r="A20" s="265">
        <f t="shared" si="0"/>
        <v>0.6041666666666665</v>
      </c>
      <c r="B20" s="144"/>
      <c r="C20" s="144"/>
      <c r="D20" s="144"/>
      <c r="E20" s="145"/>
      <c r="F20" s="144"/>
      <c r="G20" s="145"/>
      <c r="H20" s="144"/>
      <c r="I20" s="266"/>
    </row>
    <row r="21" spans="1:9" ht="15" customHeight="1">
      <c r="A21" s="248">
        <f t="shared" si="0"/>
        <v>0.6145833333333331</v>
      </c>
      <c r="B21" s="249"/>
      <c r="C21" s="249" t="s">
        <v>43</v>
      </c>
      <c r="D21" s="249">
        <v>5</v>
      </c>
      <c r="E21" s="251" t="str">
        <f>INDEX(Info!$B$2:$B$25,D21)</f>
        <v>Gears</v>
      </c>
      <c r="F21" s="249">
        <v>7</v>
      </c>
      <c r="G21" s="251" t="str">
        <f>INDEX(Info!$B$2:$B$25,F21)</f>
        <v>SAP0wer4</v>
      </c>
      <c r="H21" s="249">
        <v>6</v>
      </c>
      <c r="I21" s="252" t="str">
        <f>INDEX(Info!$B$2:$B$25,H21)</f>
        <v>40 Loyola SAPlings</v>
      </c>
    </row>
    <row r="22" spans="1:9" ht="15" customHeight="1">
      <c r="A22" s="253">
        <f t="shared" si="0"/>
        <v>0.6249999999999998</v>
      </c>
      <c r="B22" s="131"/>
      <c r="C22" s="131"/>
      <c r="D22" s="131">
        <v>6</v>
      </c>
      <c r="E22" s="116" t="str">
        <f>INDEX(Info!$B$2:$B$25,D22)</f>
        <v>40 Loyola SAPlings</v>
      </c>
      <c r="F22" s="131">
        <v>5</v>
      </c>
      <c r="G22" s="116" t="str">
        <f>INDEX(Info!$B$2:$B$25,F22)</f>
        <v>Gears</v>
      </c>
      <c r="H22" s="131">
        <v>7</v>
      </c>
      <c r="I22" s="254" t="str">
        <f>INDEX(Info!$B$2:$B$25,H22)</f>
        <v>SAP0wer4</v>
      </c>
    </row>
    <row r="23" spans="1:9" ht="15" customHeight="1" thickBot="1">
      <c r="A23" s="255">
        <f t="shared" si="0"/>
        <v>0.6354166666666664</v>
      </c>
      <c r="B23" s="256"/>
      <c r="C23" s="256"/>
      <c r="D23" s="256">
        <v>7</v>
      </c>
      <c r="E23" s="258" t="str">
        <f>INDEX(Info!$B$2:$B$25,D23)</f>
        <v>SAP0wer4</v>
      </c>
      <c r="F23" s="256">
        <v>6</v>
      </c>
      <c r="G23" s="258" t="str">
        <f>INDEX(Info!$B$2:$B$25,F23)</f>
        <v>40 Loyola SAPlings</v>
      </c>
      <c r="H23" s="256">
        <v>5</v>
      </c>
      <c r="I23" s="259" t="str">
        <f>INDEX(Info!$B$2:$B$25,H23)</f>
        <v>Gears</v>
      </c>
    </row>
    <row r="24" spans="1:9" ht="15" customHeight="1" thickBot="1">
      <c r="A24" s="267">
        <f t="shared" si="0"/>
        <v>0.645833333333333</v>
      </c>
      <c r="B24" s="260"/>
      <c r="C24" s="260"/>
      <c r="D24" s="260"/>
      <c r="E24" s="261"/>
      <c r="F24" s="260"/>
      <c r="G24" s="261"/>
      <c r="H24" s="260"/>
      <c r="I24" s="268"/>
    </row>
    <row r="25" spans="1:9" ht="15" customHeight="1">
      <c r="A25" s="248">
        <f t="shared" si="0"/>
        <v>0.6562499999999997</v>
      </c>
      <c r="B25" s="249"/>
      <c r="C25" s="249" t="s">
        <v>44</v>
      </c>
      <c r="D25" s="249">
        <v>8</v>
      </c>
      <c r="E25" s="251" t="str">
        <f>INDEX(Info!$B$2:$B$25,D25)</f>
        <v>Adroits</v>
      </c>
      <c r="F25" s="249">
        <v>10</v>
      </c>
      <c r="G25" s="251" t="str">
        <f>INDEX(Info!$B$2:$B$25,F25)</f>
        <v>Fantastic Lego Legion</v>
      </c>
      <c r="H25" s="249">
        <v>9</v>
      </c>
      <c r="I25" s="252" t="str">
        <f>INDEX(Info!$B$2:$B$25,H25)</f>
        <v>Kung Food</v>
      </c>
    </row>
    <row r="26" spans="1:9" ht="15" customHeight="1">
      <c r="A26" s="253">
        <f t="shared" si="0"/>
        <v>0.6666666666666663</v>
      </c>
      <c r="B26" s="131"/>
      <c r="C26" s="131"/>
      <c r="D26" s="131">
        <v>9</v>
      </c>
      <c r="E26" s="116" t="str">
        <f>INDEX(Info!$B$2:$B$25,D26)</f>
        <v>Kung Food</v>
      </c>
      <c r="F26" s="131">
        <v>8</v>
      </c>
      <c r="G26" s="116" t="str">
        <f>INDEX(Info!$B$2:$B$25,F26)</f>
        <v>Adroits</v>
      </c>
      <c r="H26" s="131">
        <v>10</v>
      </c>
      <c r="I26" s="254" t="str">
        <f>INDEX(Info!$B$2:$B$25,H26)</f>
        <v>Fantastic Lego Legion</v>
      </c>
    </row>
    <row r="27" spans="1:9" ht="15" customHeight="1" thickBot="1">
      <c r="A27" s="255">
        <f>A26+B$4/(24*60)</f>
        <v>0.6770833333333329</v>
      </c>
      <c r="B27" s="256"/>
      <c r="C27" s="256"/>
      <c r="D27" s="256">
        <v>10</v>
      </c>
      <c r="E27" s="258" t="str">
        <f>INDEX(Info!$B$2:$B$25,D27)</f>
        <v>Fantastic Lego Legion</v>
      </c>
      <c r="F27" s="256">
        <v>9</v>
      </c>
      <c r="G27" s="258" t="str">
        <f>INDEX(Info!$B$2:$B$25,F27)</f>
        <v>Kung Food</v>
      </c>
      <c r="H27" s="256">
        <v>8</v>
      </c>
      <c r="I27" s="259" t="str">
        <f>INDEX(Info!$B$2:$B$25,H27)</f>
        <v>Adroits</v>
      </c>
    </row>
  </sheetData>
  <sheetProtection/>
  <printOptions horizontalCentered="1" verticalCentered="1"/>
  <pageMargins left="0.5" right="0.5" top="0.3" bottom="0.3" header="0.5118055555555555" footer="0.511805555555555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</dc:creator>
  <cp:keywords/>
  <dc:description/>
  <cp:lastModifiedBy>Steve Putz</cp:lastModifiedBy>
  <cp:lastPrinted>2011-11-13T11:00:10Z</cp:lastPrinted>
  <dcterms:created xsi:type="dcterms:W3CDTF">2011-11-04T17:51:25Z</dcterms:created>
  <dcterms:modified xsi:type="dcterms:W3CDTF">2011-11-05T17:33:43Z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