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15180" windowHeight="10230" activeTab="4"/>
  </bookViews>
  <sheets>
    <sheet name="Teams" sheetId="1" r:id="rId1"/>
    <sheet name="Match Schedule" sheetId="2" r:id="rId2"/>
    <sheet name="Worksheet" sheetId="3" r:id="rId3"/>
    <sheet name="Score List" sheetId="4" r:id="rId4"/>
    <sheet name="Score Display" sheetId="5" r:id="rId5"/>
    <sheet name="Scores by Team" sheetId="6" r:id="rId6"/>
    <sheet name="Overall" sheetId="7" r:id="rId7"/>
    <sheet name="TeamsData" sheetId="8" r:id="rId8"/>
    <sheet name="Ref Sheet" sheetId="9" r:id="rId9"/>
  </sheets>
  <externalReferences>
    <externalReference r:id="rId12"/>
    <externalReference r:id="rId13"/>
  </externalReferences>
  <definedNames>
    <definedName name="all_scores" localSheetId="7">'[2]Score Entry'!$L$5:$L$276</definedName>
    <definedName name="allscores">'[1]Score Entry'!$I$5:$I$40</definedName>
    <definedName name="HTML_CodePage" hidden="1">1252</definedName>
    <definedName name="HTML_Control" localSheetId="6" hidden="1">{"'Score Display'!$B$1:$H$14"}</definedName>
    <definedName name="HTML_Control" localSheetId="4" hidden="1">{"'Score Display'!$B$1:$H$14"}</definedName>
    <definedName name="HTML_Control" localSheetId="5" hidden="1">{"'Score Display'!$B$1:$H$14"}</definedName>
    <definedName name="HTML_Control" localSheetId="7" hidden="1">{"'Score Display'!$B$1:$H$14"}</definedName>
    <definedName name="HTML_Control" hidden="1">{"'Score Display'!$B$1:$H$14"}</definedName>
    <definedName name="HTML_Description" hidden="1">""</definedName>
    <definedName name="HTML_Email" hidden="1">""</definedName>
    <definedName name="HTML_Header" hidden="1">"Dec 12 results"</definedName>
    <definedName name="HTML_LastUpdate" hidden="1">"12/14/04"</definedName>
    <definedName name="HTML_LineAfter" hidden="1">FALSE</definedName>
    <definedName name="HTML_LineBefore" hidden="1">FALSE</definedName>
    <definedName name="HTML_Name" hidden="1">"Steve Putz"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"C:\FLL\NCaFLL\2004\web pages\comcast\2004\paloalto\MyHTML.htm"</definedName>
    <definedName name="HTML_PathTemplate" hidden="1">"C:\FLL\NCaFLL\2004\Palo Alto 2004\scores-template.htm"</definedName>
    <definedName name="HTML_Title" hidden="1">"FLL2004-PaloAlto-Dec12_certified"</definedName>
    <definedName name="_xlnm.Print_Area" localSheetId="8">'Ref Sheet'!$A$1:$V$26</definedName>
    <definedName name="team_round" localSheetId="7">'[2]Score Entry'!$AC$5:$AC$276</definedName>
    <definedName name="teamdata">'TeamsData'!$A$1:$H$13</definedName>
    <definedName name="teamnames">'TeamsData'!$C$2:$C$118</definedName>
    <definedName name="teamnumbers">'TeamsData'!$B$2:$B$119</definedName>
    <definedName name="teamround">'[1]Score Entry'!$AC$5:$AC$40</definedName>
  </definedNames>
  <calcPr fullCalcOnLoad="1"/>
</workbook>
</file>

<file path=xl/sharedStrings.xml><?xml version="1.0" encoding="utf-8"?>
<sst xmlns="http://schemas.openxmlformats.org/spreadsheetml/2006/main" count="332" uniqueCount="202">
  <si>
    <t>Team #</t>
  </si>
  <si>
    <t>Team Name</t>
  </si>
  <si>
    <t>Score</t>
  </si>
  <si>
    <t>Rank</t>
  </si>
  <si>
    <t>REGISTRATION</t>
  </si>
  <si>
    <t>MAX SCORE</t>
  </si>
  <si>
    <t>OVERALL</t>
  </si>
  <si>
    <t>RANK</t>
  </si>
  <si>
    <t>Overall Award Calculator</t>
  </si>
  <si>
    <t>2nd</t>
  </si>
  <si>
    <t>3rd</t>
  </si>
  <si>
    <t>Performance</t>
  </si>
  <si>
    <r>
      <t xml:space="preserve">Enter Award Category </t>
    </r>
    <r>
      <rPr>
        <b/>
        <sz val="12"/>
        <rFont val="Arial"/>
        <family val="2"/>
      </rPr>
      <t>&gt;&gt;&gt;</t>
    </r>
  </si>
  <si>
    <r>
      <t xml:space="preserve">Enter Weights </t>
    </r>
    <r>
      <rPr>
        <b/>
        <sz val="12"/>
        <rFont val="Arial"/>
        <family val="2"/>
      </rPr>
      <t>&gt;&gt;&gt;</t>
    </r>
  </si>
  <si>
    <t>QTY</t>
  </si>
  <si>
    <t>RAW</t>
  </si>
  <si>
    <t>SCORE:</t>
  </si>
  <si>
    <t>ROUND</t>
  </si>
  <si>
    <t>drill assembly up</t>
  </si>
  <si>
    <t>VALUE 1</t>
  </si>
  <si>
    <t>VALUE 2</t>
  </si>
  <si>
    <t>VALUE 3</t>
  </si>
  <si>
    <t>n/a</t>
  </si>
  <si>
    <t>FLAG 1</t>
  </si>
  <si>
    <t>FLAG 2</t>
  </si>
  <si>
    <t>FLAG 3</t>
  </si>
  <si>
    <t>TOO MANY LEVEE BLOCKS</t>
  </si>
  <si>
    <t>Error Messages</t>
  </si>
  <si>
    <t>CLIMATE CONNECTIONS WORKSHEET</t>
  </si>
  <si>
    <t>CLIMATE CONNECTIONS REF SHEET</t>
  </si>
  <si>
    <t>places with 3+ people together</t>
  </si>
  <si>
    <t>both insulation @ green grid</t>
  </si>
  <si>
    <t>bicycle @ green grid</t>
  </si>
  <si>
    <t>snowmobile @ ice</t>
  </si>
  <si>
    <t>levees up, on red shore</t>
  </si>
  <si>
    <t>levees up, on green shore</t>
  </si>
  <si>
    <t>laptop @ green grid</t>
  </si>
  <si>
    <t>gray balls @ reservoir</t>
  </si>
  <si>
    <t>yellow ball @ ice or reservoir</t>
  </si>
  <si>
    <t>bear @ ice</t>
  </si>
  <si>
    <t>robot beat clock</t>
  </si>
  <si>
    <t>storm tripped</t>
  </si>
  <si>
    <t>barrier up</t>
  </si>
  <si>
    <t>rig @ ice</t>
  </si>
  <si>
    <t>lights off</t>
  </si>
  <si>
    <t>core sample pulled</t>
  </si>
  <si>
    <t>house elevated</t>
  </si>
  <si>
    <t>window open</t>
  </si>
  <si>
    <t>ice buoy @ ice</t>
  </si>
  <si>
    <t>arrows agree</t>
  </si>
  <si>
    <t>Team Slot</t>
  </si>
  <si>
    <t>Team Round</t>
  </si>
  <si>
    <t>SCORE</t>
  </si>
  <si>
    <t>Slot:</t>
  </si>
  <si>
    <t>Round:</t>
  </si>
  <si>
    <t>&lt;-- (Enter Team Slot #)</t>
  </si>
  <si>
    <t>SL</t>
  </si>
  <si>
    <t>FLL #</t>
  </si>
  <si>
    <t>High</t>
  </si>
  <si>
    <t>combined</t>
  </si>
  <si>
    <t>Order</t>
  </si>
  <si>
    <t>comb2</t>
  </si>
  <si>
    <t>NOTE: EDITING THIS WORKSHEET MAY BREAK THE SCORE DISPLAY PAGE, ETC.</t>
  </si>
  <si>
    <t>Teams by High Score</t>
  </si>
  <si>
    <t>Award</t>
  </si>
  <si>
    <t>index</t>
  </si>
  <si>
    <t>Slot</t>
  </si>
  <si>
    <t>Teams Ranked by High Score</t>
  </si>
  <si>
    <t>Round</t>
  </si>
  <si>
    <t>Project</t>
  </si>
  <si>
    <t>Teamwork</t>
  </si>
  <si>
    <t>Robot Design</t>
  </si>
  <si>
    <t>unique</t>
  </si>
  <si>
    <t>p rank</t>
  </si>
  <si>
    <t>t rank</t>
  </si>
  <si>
    <t>d rank</t>
  </si>
  <si>
    <t>s rank</t>
  </si>
  <si>
    <t>uRank</t>
  </si>
  <si>
    <t>Awards</t>
  </si>
  <si>
    <r>
      <t>Enter Ratings</t>
    </r>
    <r>
      <rPr>
        <b/>
        <sz val="12"/>
        <rFont val="Arial"/>
        <family val="2"/>
      </rPr>
      <t xml:space="preserve"> (from </t>
    </r>
    <r>
      <rPr>
        <b/>
        <sz val="12"/>
        <color indexed="10"/>
        <rFont val="Arial"/>
        <family val="2"/>
      </rPr>
      <t>1-4</t>
    </r>
    <r>
      <rPr>
        <b/>
        <sz val="12"/>
        <rFont val="Arial"/>
        <family val="2"/>
      </rPr>
      <t>)</t>
    </r>
  </si>
  <si>
    <t>SLOT</t>
  </si>
  <si>
    <t>TEAM NAME</t>
  </si>
  <si>
    <t>ref initial: _____</t>
  </si>
  <si>
    <t>team initial: ______</t>
  </si>
  <si>
    <t>Teams</t>
  </si>
  <si>
    <t>Match</t>
  </si>
  <si>
    <t>Table</t>
  </si>
  <si>
    <t>A</t>
  </si>
  <si>
    <t>B</t>
  </si>
  <si>
    <t>C</t>
  </si>
  <si>
    <t>D</t>
  </si>
  <si>
    <t>E</t>
  </si>
  <si>
    <t>F</t>
  </si>
  <si>
    <t>Est Time</t>
  </si>
  <si>
    <t>Actual Time</t>
  </si>
  <si>
    <t>Interval</t>
  </si>
  <si>
    <r>
      <t>Team</t>
    </r>
    <r>
      <rPr>
        <sz val="10"/>
        <rFont val="Arial"/>
        <family val="2"/>
      </rPr>
      <t xml:space="preserve"> (enter slot # in previous column)</t>
    </r>
  </si>
  <si>
    <t>Robot_Snappers</t>
  </si>
  <si>
    <t>Master_MindStorms</t>
  </si>
  <si>
    <t>Globe_Trotters</t>
  </si>
  <si>
    <t>Lego_Lords</t>
  </si>
  <si>
    <t>Cyborgs</t>
  </si>
  <si>
    <t>Springer_Starbots</t>
  </si>
  <si>
    <t>Lego_Lightning</t>
  </si>
  <si>
    <t>Fortune Cookies</t>
  </si>
  <si>
    <t xml:space="preserve">Lego_Legends </t>
  </si>
  <si>
    <t>Etamilc</t>
  </si>
  <si>
    <t>Los_Altos_Geek_Squad</t>
  </si>
  <si>
    <t>Indescribable McCain</t>
  </si>
  <si>
    <t>Lego_Sages</t>
  </si>
  <si>
    <t>Bionic_Builders</t>
  </si>
  <si>
    <t>Bullis_Boyz</t>
  </si>
  <si>
    <t>Shadow_Dragons</t>
  </si>
  <si>
    <t>The_Unstoppable_Bots</t>
  </si>
  <si>
    <t>KARP</t>
  </si>
  <si>
    <t>Eco-Friends</t>
  </si>
  <si>
    <t>Lightning Legos</t>
  </si>
  <si>
    <t>Polar Bots</t>
  </si>
  <si>
    <t>The Teeth</t>
  </si>
  <si>
    <t>NotBoyBots</t>
  </si>
  <si>
    <t>Team 5775</t>
  </si>
  <si>
    <t>How Soon</t>
  </si>
  <si>
    <t>minutes</t>
  </si>
  <si>
    <t>today</t>
  </si>
  <si>
    <t>Round 1</t>
  </si>
  <si>
    <t>Round 2</t>
  </si>
  <si>
    <t>BREAK</t>
  </si>
  <si>
    <t>END BREAK</t>
  </si>
  <si>
    <t>Round 3</t>
  </si>
  <si>
    <t>Round 4</t>
  </si>
  <si>
    <t>END at 4</t>
  </si>
  <si>
    <t>2R1</t>
  </si>
  <si>
    <t>?</t>
  </si>
  <si>
    <t>24R1</t>
  </si>
  <si>
    <t>24R2</t>
  </si>
  <si>
    <t>1R1</t>
  </si>
  <si>
    <t>21R1</t>
  </si>
  <si>
    <t>13R1</t>
  </si>
  <si>
    <t>10R1</t>
  </si>
  <si>
    <t>10R2</t>
  </si>
  <si>
    <t>8R1</t>
  </si>
  <si>
    <t>11R1</t>
  </si>
  <si>
    <t>7R1</t>
  </si>
  <si>
    <t>12R1</t>
  </si>
  <si>
    <t>16R1</t>
  </si>
  <si>
    <t>17R1</t>
  </si>
  <si>
    <t>6R1</t>
  </si>
  <si>
    <t>14R1</t>
  </si>
  <si>
    <t>22R1</t>
  </si>
  <si>
    <t>20R1</t>
  </si>
  <si>
    <t>23R1</t>
  </si>
  <si>
    <t>3R1</t>
  </si>
  <si>
    <t>15R1</t>
  </si>
  <si>
    <t>9R1</t>
  </si>
  <si>
    <t>5R1</t>
  </si>
  <si>
    <t>5R2</t>
  </si>
  <si>
    <t>21R2</t>
  </si>
  <si>
    <t>13R2</t>
  </si>
  <si>
    <t>7R2</t>
  </si>
  <si>
    <t>19R1</t>
  </si>
  <si>
    <t>4R1</t>
  </si>
  <si>
    <t>14R2</t>
  </si>
  <si>
    <t>17R2</t>
  </si>
  <si>
    <t>21R3</t>
  </si>
  <si>
    <t>16R2</t>
  </si>
  <si>
    <t>6R2</t>
  </si>
  <si>
    <t>20R2</t>
  </si>
  <si>
    <t>13R3</t>
  </si>
  <si>
    <t>12R2</t>
  </si>
  <si>
    <t>18R1</t>
  </si>
  <si>
    <t>2R2</t>
  </si>
  <si>
    <t>15R2</t>
  </si>
  <si>
    <t>3R2</t>
  </si>
  <si>
    <t>1R2</t>
  </si>
  <si>
    <t>19R2</t>
  </si>
  <si>
    <t>24R3</t>
  </si>
  <si>
    <t>11R2</t>
  </si>
  <si>
    <t>7R3</t>
  </si>
  <si>
    <t>10R3</t>
  </si>
  <si>
    <t>21R4</t>
  </si>
  <si>
    <t>24R4</t>
  </si>
  <si>
    <t>14R3</t>
  </si>
  <si>
    <t>23R2</t>
  </si>
  <si>
    <t>1R3</t>
  </si>
  <si>
    <t>20R3</t>
  </si>
  <si>
    <t>16R3</t>
  </si>
  <si>
    <t>13R4</t>
  </si>
  <si>
    <t>2R3</t>
  </si>
  <si>
    <t>18R2</t>
  </si>
  <si>
    <t>4R2</t>
  </si>
  <si>
    <t>7R4</t>
  </si>
  <si>
    <t>5R3</t>
  </si>
  <si>
    <t>10R4</t>
  </si>
  <si>
    <t>21R5</t>
  </si>
  <si>
    <t>12R3</t>
  </si>
  <si>
    <t>17R3</t>
  </si>
  <si>
    <t>9R2</t>
  </si>
  <si>
    <t>9R3</t>
  </si>
  <si>
    <t>16R4</t>
  </si>
  <si>
    <t>1R4</t>
  </si>
  <si>
    <t>14R4</t>
  </si>
  <si>
    <t>6R3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</si>
</sst>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"/>
    <numFmt numFmtId="171" formatCode="0.0000"/>
    <numFmt numFmtId="172" formatCode="0.000000"/>
    <numFmt numFmtId="173" formatCode="0.0000000"/>
    <numFmt numFmtId="174" formatCode="0.00000000"/>
    <numFmt numFmtId="175" formatCode="0.000000000"/>
    <numFmt numFmtId="176" formatCode="[&lt;=9999999]###\-####;\(###\)\ ###\-####"/>
    <numFmt numFmtId="177" formatCode="[$-409]h:mm:ss\ AM/PM"/>
    <numFmt numFmtId="178" formatCode="h:mm:ss;@"/>
    <numFmt numFmtId="179" formatCode="[$-409]dddd\,\ mmmm\ dd\,\ yyyy"/>
    <numFmt numFmtId="180" formatCode="[$-409]m/d/yy\ h:mm\ AM/PM;@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name val="Tahoma"/>
      <family val="2"/>
    </font>
    <font>
      <b/>
      <sz val="16"/>
      <color indexed="10"/>
      <name val="tahoma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6"/>
      <name val="Tahoma"/>
      <family val="2"/>
    </font>
    <font>
      <b/>
      <i/>
      <sz val="24"/>
      <name val="Tahoma"/>
      <family val="2"/>
    </font>
    <font>
      <sz val="10"/>
      <color indexed="9"/>
      <name val="Tahoma"/>
      <family val="2"/>
    </font>
    <font>
      <sz val="7"/>
      <name val="Tahoma"/>
      <family val="2"/>
    </font>
    <font>
      <sz val="16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name val="Swis721 BlkCn BT"/>
      <family val="2"/>
    </font>
    <font>
      <sz val="10"/>
      <name val="Swis721 BlkCn BT"/>
      <family val="2"/>
    </font>
    <font>
      <sz val="6"/>
      <name val="Swis721 BlkCn BT"/>
      <family val="2"/>
    </font>
    <font>
      <sz val="13"/>
      <color indexed="10"/>
      <name val="Swis721 BlkCn BT"/>
      <family val="2"/>
    </font>
    <font>
      <b/>
      <sz val="16"/>
      <name val="Tahoma"/>
      <family val="2"/>
    </font>
    <font>
      <b/>
      <i/>
      <sz val="14"/>
      <name val="Tahoma"/>
      <family val="2"/>
    </font>
    <font>
      <sz val="8"/>
      <color indexed="1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b/>
      <sz val="10"/>
      <name val="Tahoma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39" fillId="15" borderId="0" applyNumberFormat="0" applyBorder="0" applyAlignment="0" applyProtection="0"/>
    <xf numFmtId="0" fontId="43" fillId="16" borderId="1" applyNumberFormat="0" applyAlignment="0" applyProtection="0"/>
    <xf numFmtId="0" fontId="4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7" borderId="1" applyNumberFormat="0" applyAlignment="0" applyProtection="0"/>
    <xf numFmtId="0" fontId="44" fillId="0" borderId="6" applyNumberFormat="0" applyFill="0" applyAlignment="0" applyProtection="0"/>
    <xf numFmtId="0" fontId="40" fillId="7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42" fillId="1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18" borderId="0" xfId="0" applyFill="1" applyAlignment="1">
      <alignment/>
    </xf>
    <xf numFmtId="0" fontId="16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10" fillId="18" borderId="10" xfId="0" applyFont="1" applyFill="1" applyBorder="1" applyAlignment="1">
      <alignment horizontal="center"/>
    </xf>
    <xf numFmtId="0" fontId="10" fillId="18" borderId="11" xfId="0" applyFont="1" applyFill="1" applyBorder="1" applyAlignment="1">
      <alignment horizontal="centerContinuous"/>
    </xf>
    <xf numFmtId="0" fontId="1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textRotation="90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25" fillId="8" borderId="0" xfId="0" applyFont="1" applyFill="1" applyBorder="1" applyAlignment="1" applyProtection="1">
      <alignment horizontal="right" vertical="center"/>
      <protection/>
    </xf>
    <xf numFmtId="0" fontId="25" fillId="19" borderId="0" xfId="0" applyFont="1" applyFill="1" applyBorder="1" applyAlignment="1" applyProtection="1">
      <alignment horizontal="right" vertical="center"/>
      <protection/>
    </xf>
    <xf numFmtId="0" fontId="25" fillId="13" borderId="0" xfId="0" applyFont="1" applyFill="1" applyBorder="1" applyAlignment="1" applyProtection="1">
      <alignment horizontal="right" vertical="center"/>
      <protection/>
    </xf>
    <xf numFmtId="0" fontId="25" fillId="20" borderId="0" xfId="0" applyFont="1" applyFill="1" applyBorder="1" applyAlignment="1" applyProtection="1">
      <alignment horizontal="right" vertical="center"/>
      <protection/>
    </xf>
    <xf numFmtId="0" fontId="25" fillId="21" borderId="0" xfId="0" applyFont="1" applyFill="1" applyBorder="1" applyAlignment="1" applyProtection="1">
      <alignment horizontal="right" vertical="center"/>
      <protection/>
    </xf>
    <xf numFmtId="0" fontId="26" fillId="22" borderId="0" xfId="0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0" fontId="26" fillId="23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24" borderId="12" xfId="0" applyFont="1" applyFill="1" applyBorder="1" applyAlignment="1" applyProtection="1">
      <alignment horizontal="center" vertical="center"/>
      <protection/>
    </xf>
    <xf numFmtId="0" fontId="25" fillId="25" borderId="0" xfId="0" applyFont="1" applyFill="1" applyBorder="1" applyAlignment="1" applyProtection="1">
      <alignment horizontal="right" vertical="center"/>
      <protection/>
    </xf>
    <xf numFmtId="0" fontId="18" fillId="14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21" borderId="12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17" fillId="0" borderId="17" xfId="0" applyFont="1" applyBorder="1" applyAlignment="1">
      <alignment horizontal="center" textRotation="90" wrapText="1"/>
    </xf>
    <xf numFmtId="0" fontId="17" fillId="0" borderId="0" xfId="0" applyFont="1" applyAlignment="1">
      <alignment/>
    </xf>
    <xf numFmtId="0" fontId="17" fillId="17" borderId="18" xfId="0" applyFont="1" applyFill="1" applyBorder="1" applyAlignment="1">
      <alignment/>
    </xf>
    <xf numFmtId="0" fontId="17" fillId="17" borderId="19" xfId="0" applyFont="1" applyFill="1" applyBorder="1" applyAlignment="1">
      <alignment/>
    </xf>
    <xf numFmtId="0" fontId="17" fillId="17" borderId="20" xfId="0" applyFont="1" applyFill="1" applyBorder="1" applyAlignment="1">
      <alignment horizontal="right"/>
    </xf>
    <xf numFmtId="0" fontId="17" fillId="17" borderId="20" xfId="0" applyFont="1" applyFill="1" applyBorder="1" applyAlignment="1">
      <alignment/>
    </xf>
    <xf numFmtId="0" fontId="17" fillId="17" borderId="21" xfId="0" applyFont="1" applyFill="1" applyBorder="1" applyAlignment="1">
      <alignment/>
    </xf>
    <xf numFmtId="0" fontId="17" fillId="17" borderId="21" xfId="0" applyFont="1" applyFill="1" applyBorder="1" applyAlignment="1">
      <alignment horizontal="right"/>
    </xf>
    <xf numFmtId="0" fontId="17" fillId="17" borderId="21" xfId="0" applyFont="1" applyFill="1" applyBorder="1" applyAlignment="1">
      <alignment horizontal="center"/>
    </xf>
    <xf numFmtId="0" fontId="17" fillId="5" borderId="22" xfId="0" applyFont="1" applyFill="1" applyBorder="1" applyAlignment="1">
      <alignment/>
    </xf>
    <xf numFmtId="0" fontId="17" fillId="5" borderId="12" xfId="0" applyFont="1" applyFill="1" applyBorder="1" applyAlignment="1">
      <alignment/>
    </xf>
    <xf numFmtId="0" fontId="17" fillId="7" borderId="12" xfId="0" applyFont="1" applyFill="1" applyBorder="1" applyAlignment="1">
      <alignment/>
    </xf>
    <xf numFmtId="0" fontId="17" fillId="21" borderId="12" xfId="0" applyFont="1" applyFill="1" applyBorder="1" applyAlignment="1">
      <alignment/>
    </xf>
    <xf numFmtId="0" fontId="7" fillId="26" borderId="10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vertical="center"/>
      <protection/>
    </xf>
    <xf numFmtId="0" fontId="18" fillId="24" borderId="0" xfId="0" applyFont="1" applyFill="1" applyBorder="1" applyAlignment="1" applyProtection="1">
      <alignment horizontal="center" vertical="center"/>
      <protection/>
    </xf>
    <xf numFmtId="0" fontId="18" fillId="24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7" fillId="17" borderId="23" xfId="0" applyFont="1" applyFill="1" applyBorder="1" applyAlignment="1">
      <alignment/>
    </xf>
    <xf numFmtId="0" fontId="17" fillId="0" borderId="0" xfId="0" applyFont="1" applyFill="1" applyBorder="1" applyAlignment="1">
      <alignment horizontal="center" textRotation="90" wrapText="1"/>
    </xf>
    <xf numFmtId="0" fontId="17" fillId="0" borderId="0" xfId="0" applyFont="1" applyFill="1" applyBorder="1" applyAlignment="1">
      <alignment/>
    </xf>
    <xf numFmtId="0" fontId="17" fillId="17" borderId="24" xfId="0" applyFont="1" applyFill="1" applyBorder="1" applyAlignment="1">
      <alignment/>
    </xf>
    <xf numFmtId="0" fontId="17" fillId="17" borderId="10" xfId="0" applyFont="1" applyFill="1" applyBorder="1" applyAlignment="1">
      <alignment/>
    </xf>
    <xf numFmtId="0" fontId="17" fillId="17" borderId="20" xfId="0" applyFont="1" applyFill="1" applyBorder="1" applyAlignment="1">
      <alignment/>
    </xf>
    <xf numFmtId="0" fontId="17" fillId="5" borderId="22" xfId="0" applyFont="1" applyFill="1" applyBorder="1" applyAlignment="1">
      <alignment/>
    </xf>
    <xf numFmtId="0" fontId="17" fillId="5" borderId="12" xfId="0" applyFont="1" applyFill="1" applyBorder="1" applyAlignment="1">
      <alignment/>
    </xf>
    <xf numFmtId="0" fontId="17" fillId="7" borderId="12" xfId="0" applyFont="1" applyFill="1" applyBorder="1" applyAlignment="1">
      <alignment/>
    </xf>
    <xf numFmtId="0" fontId="17" fillId="21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27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7" borderId="12" xfId="0" applyFill="1" applyBorder="1" applyAlignment="1">
      <alignment horizontal="center"/>
    </xf>
    <xf numFmtId="0" fontId="0" fillId="27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17" borderId="0" xfId="0" applyFont="1" applyFill="1" applyBorder="1" applyAlignment="1" applyProtection="1">
      <alignment/>
      <protection locked="0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172" fontId="0" fillId="17" borderId="0" xfId="0" applyNumberFormat="1" applyFill="1" applyBorder="1" applyAlignment="1">
      <alignment/>
    </xf>
    <xf numFmtId="174" fontId="0" fillId="17" borderId="0" xfId="0" applyNumberFormat="1" applyFill="1" applyBorder="1" applyAlignment="1">
      <alignment/>
    </xf>
    <xf numFmtId="0" fontId="0" fillId="17" borderId="0" xfId="0" applyFill="1" applyAlignment="1">
      <alignment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7" borderId="25" xfId="0" applyFill="1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left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27" xfId="0" applyFill="1" applyBorder="1" applyAlignment="1" applyProtection="1">
      <alignment horizontal="center"/>
      <protection locked="0"/>
    </xf>
    <xf numFmtId="0" fontId="0" fillId="27" borderId="0" xfId="0" applyFill="1" applyAlignment="1">
      <alignment/>
    </xf>
    <xf numFmtId="0" fontId="9" fillId="26" borderId="17" xfId="0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9" fillId="26" borderId="22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5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12" fillId="0" borderId="29" xfId="0" applyNumberFormat="1" applyFont="1" applyBorder="1" applyAlignment="1">
      <alignment horizontal="right" vertical="center"/>
    </xf>
    <xf numFmtId="0" fontId="11" fillId="5" borderId="30" xfId="0" applyFont="1" applyFill="1" applyBorder="1" applyAlignment="1" applyProtection="1">
      <alignment horizontal="center" textRotation="90" wrapText="1"/>
      <protection locked="0"/>
    </xf>
    <xf numFmtId="0" fontId="11" fillId="7" borderId="10" xfId="0" applyFont="1" applyFill="1" applyBorder="1" applyAlignment="1" applyProtection="1">
      <alignment horizontal="center" textRotation="90" wrapText="1"/>
      <protection locked="0"/>
    </xf>
    <xf numFmtId="0" fontId="11" fillId="21" borderId="10" xfId="0" applyFont="1" applyFill="1" applyBorder="1" applyAlignment="1" applyProtection="1">
      <alignment horizontal="center" textRotation="90" wrapText="1"/>
      <protection locked="0"/>
    </xf>
    <xf numFmtId="0" fontId="11" fillId="15" borderId="10" xfId="0" applyFont="1" applyFill="1" applyBorder="1" applyAlignment="1">
      <alignment horizontal="center" textRotation="90" wrapText="1"/>
    </xf>
    <xf numFmtId="1" fontId="4" fillId="0" borderId="31" xfId="0" applyNumberFormat="1" applyFont="1" applyBorder="1" applyAlignment="1">
      <alignment horizontal="right" vertical="center"/>
    </xf>
    <xf numFmtId="1" fontId="12" fillId="0" borderId="32" xfId="0" applyNumberFormat="1" applyFont="1" applyBorder="1" applyAlignment="1">
      <alignment horizontal="right" vertical="center"/>
    </xf>
    <xf numFmtId="165" fontId="11" fillId="24" borderId="30" xfId="0" applyNumberFormat="1" applyFont="1" applyFill="1" applyBorder="1" applyAlignment="1" applyProtection="1">
      <alignment horizontal="center" vertical="center" textRotation="90" wrapText="1"/>
      <protection locked="0"/>
    </xf>
    <xf numFmtId="165" fontId="11" fillId="0" borderId="30" xfId="0" applyNumberFormat="1" applyFont="1" applyFill="1" applyBorder="1" applyAlignment="1" applyProtection="1">
      <alignment horizontal="center" vertical="center" textRotation="90" wrapText="1"/>
      <protection locked="0"/>
    </xf>
    <xf numFmtId="165" fontId="11" fillId="2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2" fillId="0" borderId="33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Continuous" vertical="center"/>
    </xf>
    <xf numFmtId="0" fontId="4" fillId="0" borderId="3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0" fontId="0" fillId="24" borderId="0" xfId="0" applyFill="1" applyAlignment="1">
      <alignment/>
    </xf>
    <xf numFmtId="0" fontId="0" fillId="15" borderId="0" xfId="0" applyFill="1" applyAlignment="1">
      <alignment/>
    </xf>
    <xf numFmtId="0" fontId="0" fillId="0" borderId="22" xfId="0" applyBorder="1" applyAlignment="1">
      <alignment/>
    </xf>
    <xf numFmtId="1" fontId="2" fillId="0" borderId="22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5" borderId="12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1" fontId="2" fillId="20" borderId="12" xfId="0" applyNumberFormat="1" applyFont="1" applyFill="1" applyBorder="1" applyAlignment="1" applyProtection="1">
      <alignment horizontal="center"/>
      <protection locked="0"/>
    </xf>
    <xf numFmtId="1" fontId="10" fillId="18" borderId="12" xfId="0" applyNumberFormat="1" applyFont="1" applyFill="1" applyBorder="1" applyAlignment="1" applyProtection="1">
      <alignment horizontal="center"/>
      <protection locked="0"/>
    </xf>
    <xf numFmtId="1" fontId="2" fillId="27" borderId="12" xfId="0" applyNumberFormat="1" applyFont="1" applyFill="1" applyBorder="1" applyAlignment="1" applyProtection="1">
      <alignment horizontal="center"/>
      <protection locked="0"/>
    </xf>
    <xf numFmtId="1" fontId="10" fillId="9" borderId="12" xfId="0" applyNumberFormat="1" applyFont="1" applyFill="1" applyBorder="1" applyAlignment="1" applyProtection="1">
      <alignment horizontal="center"/>
      <protection locked="0"/>
    </xf>
    <xf numFmtId="1" fontId="2" fillId="19" borderId="12" xfId="0" applyNumberFormat="1" applyFont="1" applyFill="1" applyBorder="1" applyAlignment="1" applyProtection="1">
      <alignment horizontal="center"/>
      <protection locked="0"/>
    </xf>
    <xf numFmtId="1" fontId="10" fillId="10" borderId="12" xfId="0" applyNumberFormat="1" applyFont="1" applyFill="1" applyBorder="1" applyAlignment="1" applyProtection="1">
      <alignment horizontal="center"/>
      <protection locked="0"/>
    </xf>
    <xf numFmtId="1" fontId="10" fillId="29" borderId="12" xfId="0" applyNumberFormat="1" applyFont="1" applyFill="1" applyBorder="1" applyAlignment="1" applyProtection="1">
      <alignment horizontal="center"/>
      <protection locked="0"/>
    </xf>
    <xf numFmtId="1" fontId="10" fillId="30" borderId="12" xfId="0" applyNumberFormat="1" applyFont="1" applyFill="1" applyBorder="1" applyAlignment="1" applyProtection="1">
      <alignment horizontal="center"/>
      <protection locked="0"/>
    </xf>
    <xf numFmtId="2" fontId="2" fillId="0" borderId="27" xfId="0" applyNumberFormat="1" applyFont="1" applyBorder="1" applyAlignment="1">
      <alignment horizontal="center"/>
    </xf>
    <xf numFmtId="0" fontId="2" fillId="7" borderId="12" xfId="0" applyNumberFormat="1" applyFont="1" applyFill="1" applyBorder="1" applyAlignment="1" applyProtection="1">
      <alignment horizontal="center"/>
      <protection locked="0"/>
    </xf>
    <xf numFmtId="2" fontId="2" fillId="0" borderId="35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textRotation="90" wrapText="1"/>
    </xf>
    <xf numFmtId="0" fontId="6" fillId="0" borderId="36" xfId="0" applyFont="1" applyBorder="1" applyAlignment="1">
      <alignment horizontal="left" wrapText="1"/>
    </xf>
    <xf numFmtId="0" fontId="2" fillId="5" borderId="12" xfId="0" applyFont="1" applyFill="1" applyBorder="1" applyAlignment="1">
      <alignment horizontal="center" textRotation="90" wrapText="1"/>
    </xf>
    <xf numFmtId="0" fontId="2" fillId="7" borderId="12" xfId="0" applyFont="1" applyFill="1" applyBorder="1" applyAlignment="1">
      <alignment horizontal="center" textRotation="90" wrapText="1"/>
    </xf>
    <xf numFmtId="0" fontId="2" fillId="21" borderId="12" xfId="0" applyFont="1" applyFill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15" borderId="12" xfId="0" applyFont="1" applyFill="1" applyBorder="1" applyAlignment="1">
      <alignment horizontal="center" textRotation="90" wrapText="1"/>
    </xf>
    <xf numFmtId="164" fontId="2" fillId="0" borderId="12" xfId="0" applyNumberFormat="1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0" fillId="5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0" fontId="0" fillId="21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 horizontal="center"/>
      <protection/>
    </xf>
    <xf numFmtId="0" fontId="0" fillId="5" borderId="12" xfId="0" applyNumberFormat="1" applyFont="1" applyFill="1" applyBorder="1" applyAlignment="1">
      <alignment horizontal="center"/>
    </xf>
    <xf numFmtId="0" fontId="0" fillId="7" borderId="12" xfId="0" applyNumberFormat="1" applyFont="1" applyFill="1" applyBorder="1" applyAlignment="1">
      <alignment horizontal="center"/>
    </xf>
    <xf numFmtId="0" fontId="0" fillId="21" borderId="12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2" fontId="0" fillId="15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51" fillId="27" borderId="0" xfId="0" applyFont="1" applyFill="1" applyAlignment="1">
      <alignment/>
    </xf>
    <xf numFmtId="0" fontId="5" fillId="16" borderId="12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vertical="center"/>
    </xf>
    <xf numFmtId="0" fontId="5" fillId="16" borderId="12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32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52" fillId="0" borderId="33" xfId="0" applyFont="1" applyFill="1" applyBorder="1" applyAlignment="1" applyProtection="1">
      <alignment horizontal="left" vertical="top"/>
      <protection/>
    </xf>
    <xf numFmtId="0" fontId="18" fillId="0" borderId="30" xfId="0" applyFont="1" applyFill="1" applyBorder="1" applyAlignment="1" applyProtection="1">
      <alignment horizontal="center" vertical="top"/>
      <protection/>
    </xf>
    <xf numFmtId="0" fontId="7" fillId="0" borderId="21" xfId="0" applyFont="1" applyFill="1" applyBorder="1" applyAlignment="1" applyProtection="1">
      <alignment vertical="top"/>
      <protection/>
    </xf>
    <xf numFmtId="0" fontId="7" fillId="0" borderId="30" xfId="0" applyFont="1" applyFill="1" applyBorder="1" applyAlignment="1" applyProtection="1">
      <alignment vertical="top"/>
      <protection/>
    </xf>
    <xf numFmtId="0" fontId="52" fillId="0" borderId="0" xfId="0" applyFont="1" applyFill="1" applyBorder="1" applyAlignment="1" applyProtection="1">
      <alignment horizontal="right" vertical="top"/>
      <protection/>
    </xf>
    <xf numFmtId="1" fontId="2" fillId="0" borderId="37" xfId="0" applyNumberFormat="1" applyFont="1" applyBorder="1" applyAlignment="1">
      <alignment horizontal="left" vertical="center"/>
    </xf>
    <xf numFmtId="1" fontId="2" fillId="0" borderId="38" xfId="0" applyNumberFormat="1" applyFont="1" applyBorder="1" applyAlignment="1">
      <alignment horizontal="left" vertical="center"/>
    </xf>
    <xf numFmtId="0" fontId="2" fillId="5" borderId="39" xfId="0" applyNumberFormat="1" applyFont="1" applyFill="1" applyBorder="1" applyAlignment="1" applyProtection="1">
      <alignment horizontal="center"/>
      <protection locked="0"/>
    </xf>
    <xf numFmtId="0" fontId="2" fillId="7" borderId="40" xfId="0" applyNumberFormat="1" applyFont="1" applyFill="1" applyBorder="1" applyAlignment="1" applyProtection="1">
      <alignment horizontal="center"/>
      <protection locked="0"/>
    </xf>
    <xf numFmtId="1" fontId="2" fillId="20" borderId="40" xfId="0" applyNumberFormat="1" applyFont="1" applyFill="1" applyBorder="1" applyAlignment="1" applyProtection="1">
      <alignment horizontal="center"/>
      <protection locked="0"/>
    </xf>
    <xf numFmtId="1" fontId="10" fillId="18" borderId="40" xfId="0" applyNumberFormat="1" applyFont="1" applyFill="1" applyBorder="1" applyAlignment="1" applyProtection="1">
      <alignment horizontal="center"/>
      <protection locked="0"/>
    </xf>
    <xf numFmtId="1" fontId="2" fillId="27" borderId="40" xfId="0" applyNumberFormat="1" applyFont="1" applyFill="1" applyBorder="1" applyAlignment="1" applyProtection="1">
      <alignment horizontal="center"/>
      <protection locked="0"/>
    </xf>
    <xf numFmtId="1" fontId="10" fillId="9" borderId="40" xfId="0" applyNumberFormat="1" applyFont="1" applyFill="1" applyBorder="1" applyAlignment="1" applyProtection="1">
      <alignment horizontal="center"/>
      <protection locked="0"/>
    </xf>
    <xf numFmtId="1" fontId="2" fillId="19" borderId="40" xfId="0" applyNumberFormat="1" applyFont="1" applyFill="1" applyBorder="1" applyAlignment="1" applyProtection="1">
      <alignment horizontal="center"/>
      <protection locked="0"/>
    </xf>
    <xf numFmtId="1" fontId="10" fillId="10" borderId="40" xfId="0" applyNumberFormat="1" applyFont="1" applyFill="1" applyBorder="1" applyAlignment="1" applyProtection="1">
      <alignment horizontal="center"/>
      <protection locked="0"/>
    </xf>
    <xf numFmtId="1" fontId="10" fillId="29" borderId="40" xfId="0" applyNumberFormat="1" applyFont="1" applyFill="1" applyBorder="1" applyAlignment="1" applyProtection="1">
      <alignment horizontal="center"/>
      <protection locked="0"/>
    </xf>
    <xf numFmtId="1" fontId="10" fillId="30" borderId="40" xfId="0" applyNumberFormat="1" applyFont="1" applyFill="1" applyBorder="1" applyAlignment="1" applyProtection="1">
      <alignment horizontal="center"/>
      <protection locked="0"/>
    </xf>
    <xf numFmtId="2" fontId="0" fillId="15" borderId="41" xfId="0" applyNumberFormat="1" applyFill="1" applyBorder="1" applyAlignment="1">
      <alignment horizontal="center"/>
    </xf>
    <xf numFmtId="0" fontId="2" fillId="5" borderId="26" xfId="0" applyNumberFormat="1" applyFont="1" applyFill="1" applyBorder="1" applyAlignment="1" applyProtection="1">
      <alignment horizontal="center"/>
      <protection locked="0"/>
    </xf>
    <xf numFmtId="2" fontId="0" fillId="15" borderId="42" xfId="0" applyNumberFormat="1" applyFill="1" applyBorder="1" applyAlignment="1">
      <alignment horizontal="center"/>
    </xf>
    <xf numFmtId="0" fontId="2" fillId="5" borderId="43" xfId="0" applyNumberFormat="1" applyFont="1" applyFill="1" applyBorder="1" applyAlignment="1" applyProtection="1">
      <alignment horizontal="center"/>
      <protection locked="0"/>
    </xf>
    <xf numFmtId="0" fontId="2" fillId="7" borderId="44" xfId="0" applyNumberFormat="1" applyFont="1" applyFill="1" applyBorder="1" applyAlignment="1" applyProtection="1">
      <alignment horizontal="center"/>
      <protection locked="0"/>
    </xf>
    <xf numFmtId="1" fontId="2" fillId="20" borderId="44" xfId="0" applyNumberFormat="1" applyFont="1" applyFill="1" applyBorder="1" applyAlignment="1" applyProtection="1">
      <alignment horizontal="center"/>
      <protection locked="0"/>
    </xf>
    <xf numFmtId="1" fontId="10" fillId="18" borderId="44" xfId="0" applyNumberFormat="1" applyFont="1" applyFill="1" applyBorder="1" applyAlignment="1" applyProtection="1">
      <alignment horizontal="center"/>
      <protection locked="0"/>
    </xf>
    <xf numFmtId="1" fontId="2" fillId="27" borderId="44" xfId="0" applyNumberFormat="1" applyFont="1" applyFill="1" applyBorder="1" applyAlignment="1" applyProtection="1">
      <alignment horizontal="center"/>
      <protection locked="0"/>
    </xf>
    <xf numFmtId="1" fontId="10" fillId="9" borderId="44" xfId="0" applyNumberFormat="1" applyFont="1" applyFill="1" applyBorder="1" applyAlignment="1" applyProtection="1">
      <alignment horizontal="center"/>
      <protection locked="0"/>
    </xf>
    <xf numFmtId="1" fontId="2" fillId="19" borderId="44" xfId="0" applyNumberFormat="1" applyFont="1" applyFill="1" applyBorder="1" applyAlignment="1" applyProtection="1">
      <alignment horizontal="center"/>
      <protection locked="0"/>
    </xf>
    <xf numFmtId="1" fontId="10" fillId="10" borderId="44" xfId="0" applyNumberFormat="1" applyFont="1" applyFill="1" applyBorder="1" applyAlignment="1" applyProtection="1">
      <alignment horizontal="center"/>
      <protection locked="0"/>
    </xf>
    <xf numFmtId="1" fontId="10" fillId="29" borderId="44" xfId="0" applyNumberFormat="1" applyFont="1" applyFill="1" applyBorder="1" applyAlignment="1" applyProtection="1">
      <alignment horizontal="center"/>
      <protection locked="0"/>
    </xf>
    <xf numFmtId="1" fontId="10" fillId="30" borderId="44" xfId="0" applyNumberFormat="1" applyFont="1" applyFill="1" applyBorder="1" applyAlignment="1" applyProtection="1">
      <alignment horizontal="center"/>
      <protection locked="0"/>
    </xf>
    <xf numFmtId="2" fontId="0" fillId="15" borderId="45" xfId="0" applyNumberFormat="1" applyFill="1" applyBorder="1" applyAlignment="1">
      <alignment horizontal="center"/>
    </xf>
    <xf numFmtId="1" fontId="0" fillId="27" borderId="40" xfId="0" applyNumberFormat="1" applyFill="1" applyBorder="1" applyAlignment="1" applyProtection="1">
      <alignment horizontal="center"/>
      <protection/>
    </xf>
    <xf numFmtId="1" fontId="0" fillId="27" borderId="12" xfId="0" applyNumberFormat="1" applyFill="1" applyBorder="1" applyAlignment="1" applyProtection="1">
      <alignment horizontal="center"/>
      <protection/>
    </xf>
    <xf numFmtId="1" fontId="0" fillId="27" borderId="44" xfId="0" applyNumberFormat="1" applyFill="1" applyBorder="1" applyAlignment="1" applyProtection="1">
      <alignment horizontal="center"/>
      <protection/>
    </xf>
    <xf numFmtId="1" fontId="11" fillId="27" borderId="10" xfId="0" applyNumberFormat="1" applyFont="1" applyFill="1" applyBorder="1" applyAlignment="1">
      <alignment horizontal="center" textRotation="90" wrapText="1"/>
    </xf>
    <xf numFmtId="165" fontId="11" fillId="27" borderId="30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23" borderId="46" xfId="0" applyNumberFormat="1" applyFont="1" applyFill="1" applyBorder="1" applyAlignment="1" applyProtection="1">
      <alignment horizontal="center"/>
      <protection locked="0"/>
    </xf>
    <xf numFmtId="1" fontId="10" fillId="23" borderId="34" xfId="0" applyNumberFormat="1" applyFont="1" applyFill="1" applyBorder="1" applyAlignment="1" applyProtection="1">
      <alignment horizontal="center"/>
      <protection locked="0"/>
    </xf>
    <xf numFmtId="1" fontId="10" fillId="23" borderId="47" xfId="0" applyNumberFormat="1" applyFont="1" applyFill="1" applyBorder="1" applyAlignment="1" applyProtection="1">
      <alignment horizontal="center"/>
      <protection locked="0"/>
    </xf>
    <xf numFmtId="0" fontId="2" fillId="21" borderId="41" xfId="0" applyNumberFormat="1" applyFont="1" applyFill="1" applyBorder="1" applyAlignment="1" applyProtection="1">
      <alignment horizontal="center"/>
      <protection locked="0"/>
    </xf>
    <xf numFmtId="0" fontId="2" fillId="21" borderId="48" xfId="0" applyNumberFormat="1" applyFont="1" applyFill="1" applyBorder="1" applyAlignment="1" applyProtection="1">
      <alignment horizontal="center"/>
      <protection locked="0"/>
    </xf>
    <xf numFmtId="0" fontId="2" fillId="21" borderId="49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18" fontId="0" fillId="0" borderId="12" xfId="0" applyNumberFormat="1" applyBorder="1" applyAlignment="1">
      <alignment/>
    </xf>
    <xf numFmtId="0" fontId="2" fillId="27" borderId="12" xfId="0" applyFont="1" applyFill="1" applyBorder="1" applyAlignment="1">
      <alignment horizontal="left"/>
    </xf>
    <xf numFmtId="0" fontId="2" fillId="27" borderId="12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18" fontId="0" fillId="0" borderId="12" xfId="0" applyNumberFormat="1" applyBorder="1" applyAlignment="1" applyProtection="1">
      <alignment/>
      <protection locked="0"/>
    </xf>
    <xf numFmtId="0" fontId="2" fillId="26" borderId="38" xfId="0" applyFont="1" applyFill="1" applyBorder="1" applyAlignment="1">
      <alignment horizontal="centerContinuous" vertical="center"/>
    </xf>
    <xf numFmtId="0" fontId="2" fillId="26" borderId="36" xfId="0" applyFont="1" applyFill="1" applyBorder="1" applyAlignment="1">
      <alignment horizontal="centerContinuous" vertical="center"/>
    </xf>
    <xf numFmtId="0" fontId="2" fillId="26" borderId="34" xfId="0" applyFont="1" applyFill="1" applyBorder="1" applyAlignment="1">
      <alignment horizontal="centerContinuous" vertical="center"/>
    </xf>
    <xf numFmtId="0" fontId="53" fillId="4" borderId="50" xfId="57" applyFont="1" applyFill="1" applyBorder="1">
      <alignment/>
      <protection/>
    </xf>
    <xf numFmtId="0" fontId="1" fillId="4" borderId="50" xfId="57" applyFill="1" applyBorder="1">
      <alignment/>
      <protection/>
    </xf>
    <xf numFmtId="0" fontId="1" fillId="4" borderId="50" xfId="57" applyFill="1" applyBorder="1">
      <alignment/>
      <protection/>
    </xf>
    <xf numFmtId="0" fontId="54" fillId="4" borderId="50" xfId="57" applyFont="1" applyFill="1" applyBorder="1">
      <alignment/>
      <protection/>
    </xf>
    <xf numFmtId="18" fontId="2" fillId="0" borderId="10" xfId="0" applyNumberFormat="1" applyFont="1" applyBorder="1" applyAlignment="1" applyProtection="1">
      <alignment/>
      <protection locked="0"/>
    </xf>
    <xf numFmtId="18" fontId="0" fillId="0" borderId="22" xfId="0" applyNumberFormat="1" applyBorder="1" applyAlignment="1" applyProtection="1">
      <alignment/>
      <protection locked="0"/>
    </xf>
    <xf numFmtId="18" fontId="0" fillId="0" borderId="44" xfId="0" applyNumberFormat="1" applyBorder="1" applyAlignment="1" applyProtection="1">
      <alignment/>
      <protection locked="0"/>
    </xf>
    <xf numFmtId="18" fontId="0" fillId="0" borderId="10" xfId="0" applyNumberFormat="1" applyBorder="1" applyAlignment="1" applyProtection="1">
      <alignment/>
      <protection locked="0"/>
    </xf>
    <xf numFmtId="18" fontId="0" fillId="0" borderId="17" xfId="0" applyNumberFormat="1" applyBorder="1" applyAlignment="1" applyProtection="1">
      <alignment/>
      <protection locked="0"/>
    </xf>
    <xf numFmtId="18" fontId="0" fillId="0" borderId="10" xfId="0" applyNumberFormat="1" applyFont="1" applyBorder="1" applyAlignment="1" applyProtection="1">
      <alignment/>
      <protection locked="0"/>
    </xf>
    <xf numFmtId="18" fontId="0" fillId="0" borderId="51" xfId="0" applyNumberFormat="1" applyFont="1" applyBorder="1" applyAlignment="1" applyProtection="1">
      <alignment/>
      <protection locked="0"/>
    </xf>
    <xf numFmtId="0" fontId="2" fillId="27" borderId="17" xfId="0" applyFont="1" applyFill="1" applyBorder="1" applyAlignment="1">
      <alignment horizontal="center"/>
    </xf>
    <xf numFmtId="20" fontId="0" fillId="0" borderId="41" xfId="0" applyNumberFormat="1" applyBorder="1" applyAlignment="1" applyProtection="1">
      <alignment/>
      <protection locked="0"/>
    </xf>
    <xf numFmtId="20" fontId="0" fillId="0" borderId="48" xfId="0" applyNumberFormat="1" applyBorder="1" applyAlignment="1" applyProtection="1">
      <alignment/>
      <protection locked="0"/>
    </xf>
    <xf numFmtId="20" fontId="0" fillId="0" borderId="49" xfId="0" applyNumberFormat="1" applyBorder="1" applyAlignment="1" applyProtection="1">
      <alignment/>
      <protection locked="0"/>
    </xf>
    <xf numFmtId="20" fontId="0" fillId="0" borderId="22" xfId="0" applyNumberFormat="1" applyBorder="1" applyAlignment="1" applyProtection="1">
      <alignment/>
      <protection locked="0"/>
    </xf>
    <xf numFmtId="20" fontId="0" fillId="0" borderId="12" xfId="0" applyNumberFormat="1" applyBorder="1" applyAlignment="1" applyProtection="1">
      <alignment/>
      <protection locked="0"/>
    </xf>
    <xf numFmtId="14" fontId="2" fillId="0" borderId="0" xfId="0" applyNumberFormat="1" applyFont="1" applyAlignment="1">
      <alignment/>
    </xf>
    <xf numFmtId="178" fontId="0" fillId="0" borderId="12" xfId="0" applyNumberFormat="1" applyBorder="1" applyAlignment="1" applyProtection="1">
      <alignment/>
      <protection locked="0"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4" borderId="50" xfId="57" applyFont="1" applyFill="1" applyBorder="1">
      <alignment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" fillId="26" borderId="38" xfId="0" applyFont="1" applyFill="1" applyBorder="1" applyAlignment="1">
      <alignment horizontal="center" vertical="center"/>
    </xf>
    <xf numFmtId="0" fontId="2" fillId="26" borderId="36" xfId="0" applyFont="1" applyFill="1" applyBorder="1" applyAlignment="1">
      <alignment horizontal="center" vertical="center"/>
    </xf>
    <xf numFmtId="0" fontId="2" fillId="26" borderId="34" xfId="0" applyFont="1" applyFill="1" applyBorder="1" applyAlignment="1">
      <alignment horizontal="center" vertical="center"/>
    </xf>
    <xf numFmtId="0" fontId="9" fillId="26" borderId="17" xfId="0" applyFont="1" applyFill="1" applyBorder="1" applyAlignment="1">
      <alignment horizontal="center" vertical="center"/>
    </xf>
    <xf numFmtId="0" fontId="9" fillId="26" borderId="22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textRotation="90" wrapText="1"/>
    </xf>
    <xf numFmtId="0" fontId="15" fillId="0" borderId="52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 wrapText="1"/>
    </xf>
    <xf numFmtId="0" fontId="11" fillId="17" borderId="53" xfId="0" applyFont="1" applyFill="1" applyBorder="1" applyAlignment="1">
      <alignment/>
    </xf>
    <xf numFmtId="0" fontId="11" fillId="17" borderId="21" xfId="0" applyFont="1" applyFill="1" applyBorder="1" applyAlignment="1">
      <alignment/>
    </xf>
    <xf numFmtId="0" fontId="11" fillId="5" borderId="22" xfId="0" applyFont="1" applyFill="1" applyBorder="1" applyAlignment="1">
      <alignment/>
    </xf>
    <xf numFmtId="0" fontId="11" fillId="5" borderId="12" xfId="0" applyFont="1" applyFill="1" applyBorder="1" applyAlignment="1">
      <alignment/>
    </xf>
    <xf numFmtId="0" fontId="11" fillId="7" borderId="12" xfId="0" applyFont="1" applyFill="1" applyBorder="1" applyAlignment="1">
      <alignment/>
    </xf>
    <xf numFmtId="0" fontId="11" fillId="21" borderId="12" xfId="0" applyFont="1" applyFill="1" applyBorder="1" applyAlignment="1">
      <alignment/>
    </xf>
    <xf numFmtId="0" fontId="11" fillId="0" borderId="0" xfId="0" applyFont="1" applyAlignment="1">
      <alignment/>
    </xf>
    <xf numFmtId="0" fontId="11" fillId="17" borderId="18" xfId="0" applyFont="1" applyFill="1" applyBorder="1" applyAlignment="1">
      <alignment/>
    </xf>
    <xf numFmtId="0" fontId="11" fillId="5" borderId="22" xfId="0" applyFont="1" applyFill="1" applyBorder="1" applyAlignment="1">
      <alignment/>
    </xf>
    <xf numFmtId="0" fontId="11" fillId="5" borderId="12" xfId="0" applyFont="1" applyFill="1" applyBorder="1" applyAlignment="1">
      <alignment/>
    </xf>
    <xf numFmtId="0" fontId="11" fillId="7" borderId="12" xfId="0" applyFont="1" applyFill="1" applyBorder="1" applyAlignment="1">
      <alignment/>
    </xf>
    <xf numFmtId="0" fontId="11" fillId="21" borderId="12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ph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rgb="FF66FF33"/>
      </font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</xdr:colOff>
      <xdr:row>11</xdr:row>
      <xdr:rowOff>38100</xdr:rowOff>
    </xdr:from>
    <xdr:to>
      <xdr:col>20</xdr:col>
      <xdr:colOff>247650</xdr:colOff>
      <xdr:row>13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2647950"/>
          <a:ext cx="1085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FLL2008\FLL2008Scoring\FLL%202006%20Dec%2010%20Nueva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nts%20and%20Settings\Owner\Desktop\FLL2006-scorebook-Hillsboroug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 Display"/>
      <sheetName val="Score Entry"/>
      <sheetName val="Referee Entry Blank"/>
      <sheetName val="Referee Entry Filled"/>
      <sheetName val="simple schedule"/>
      <sheetName val="Hillsborough FLL 12-10-2006"/>
      <sheetName val="Team Info"/>
      <sheetName val="Teams"/>
      <sheetName val="Team List (2)"/>
      <sheetName val="TO BRING"/>
      <sheetName val="Signs Needed"/>
      <sheetName val="Competition Room"/>
      <sheetName val="Dec10 schedule slots"/>
      <sheetName val="Volunteers"/>
      <sheetName val="Nueva Regional Teams"/>
      <sheetName val="old Dec10 schedule teams"/>
      <sheetName val="trophies"/>
      <sheetName val="obsolete interleave schedule"/>
    </sheetNames>
    <sheetDataSet>
      <sheetData sheetId="1">
        <row r="5">
          <cell r="I5">
            <v>36</v>
          </cell>
          <cell r="AC5" t="str">
            <v>1 round 1</v>
          </cell>
        </row>
        <row r="6">
          <cell r="I6">
            <v>0</v>
          </cell>
          <cell r="AC6" t="str">
            <v>2 round 1</v>
          </cell>
        </row>
        <row r="7">
          <cell r="I7">
            <v>80</v>
          </cell>
          <cell r="AC7" t="str">
            <v>3 round 1</v>
          </cell>
        </row>
        <row r="8">
          <cell r="I8">
            <v>68</v>
          </cell>
          <cell r="AC8" t="str">
            <v>4 round 1</v>
          </cell>
        </row>
        <row r="9">
          <cell r="I9">
            <v>146</v>
          </cell>
          <cell r="AC9" t="str">
            <v>5 round 1</v>
          </cell>
        </row>
        <row r="10">
          <cell r="I10">
            <v>70</v>
          </cell>
          <cell r="AC10" t="str">
            <v>6 round 1</v>
          </cell>
        </row>
        <row r="11">
          <cell r="I11">
            <v>48</v>
          </cell>
          <cell r="AC11" t="str">
            <v>4 round 2</v>
          </cell>
        </row>
        <row r="12">
          <cell r="I12">
            <v>17</v>
          </cell>
          <cell r="AC12" t="str">
            <v>1 round 2</v>
          </cell>
        </row>
        <row r="13">
          <cell r="I13">
            <v>103</v>
          </cell>
          <cell r="AC13" t="str">
            <v>6 round 2</v>
          </cell>
        </row>
        <row r="14">
          <cell r="I14">
            <v>135</v>
          </cell>
          <cell r="AC14" t="str">
            <v>3 round 2</v>
          </cell>
        </row>
        <row r="15">
          <cell r="I15">
            <v>0</v>
          </cell>
          <cell r="AC15" t="str">
            <v>2 round 2</v>
          </cell>
        </row>
        <row r="16">
          <cell r="I16">
            <v>156</v>
          </cell>
          <cell r="AC16" t="str">
            <v>5 round 2</v>
          </cell>
        </row>
        <row r="17">
          <cell r="I17">
            <v>72</v>
          </cell>
          <cell r="AC17" t="str">
            <v>1 round 3</v>
          </cell>
        </row>
        <row r="18">
          <cell r="I18">
            <v>76</v>
          </cell>
          <cell r="AC18" t="str">
            <v>6 round 3</v>
          </cell>
        </row>
        <row r="19">
          <cell r="I19">
            <v>86</v>
          </cell>
          <cell r="AC19" t="str">
            <v>3 round 3</v>
          </cell>
        </row>
        <row r="20">
          <cell r="I20">
            <v>0</v>
          </cell>
          <cell r="AC20" t="str">
            <v>2 round 3</v>
          </cell>
        </row>
        <row r="21">
          <cell r="I21">
            <v>156</v>
          </cell>
          <cell r="AC21" t="str">
            <v>5 round 3</v>
          </cell>
        </row>
        <row r="22">
          <cell r="I22">
            <v>48</v>
          </cell>
          <cell r="AC22" t="str">
            <v>4 round 3</v>
          </cell>
        </row>
        <row r="23">
          <cell r="I23">
            <v>176</v>
          </cell>
          <cell r="AC23" t="str">
            <v>7 round 1</v>
          </cell>
        </row>
        <row r="24">
          <cell r="I24">
            <v>208</v>
          </cell>
          <cell r="AC24" t="str">
            <v>8 round 1</v>
          </cell>
        </row>
        <row r="25">
          <cell r="I25">
            <v>176</v>
          </cell>
          <cell r="AC25" t="str">
            <v>9 round 1</v>
          </cell>
        </row>
        <row r="26">
          <cell r="I26">
            <v>91</v>
          </cell>
          <cell r="AC26" t="str">
            <v>10 round 1</v>
          </cell>
        </row>
        <row r="27">
          <cell r="I27">
            <v>203</v>
          </cell>
          <cell r="AC27" t="str">
            <v>11 round 1</v>
          </cell>
        </row>
        <row r="28">
          <cell r="I28">
            <v>144</v>
          </cell>
          <cell r="AC28" t="str">
            <v>12 round 1</v>
          </cell>
        </row>
        <row r="29">
          <cell r="I29">
            <v>199</v>
          </cell>
          <cell r="AC29" t="str">
            <v>10 round 2</v>
          </cell>
        </row>
        <row r="30">
          <cell r="I30">
            <v>129</v>
          </cell>
          <cell r="AC30" t="str">
            <v>7 round 2</v>
          </cell>
        </row>
        <row r="31">
          <cell r="I31">
            <v>146</v>
          </cell>
          <cell r="AC31" t="str">
            <v>12 round 2</v>
          </cell>
        </row>
        <row r="32">
          <cell r="I32">
            <v>36</v>
          </cell>
          <cell r="AC32" t="str">
            <v>9 round 2</v>
          </cell>
        </row>
        <row r="33">
          <cell r="I33">
            <v>170</v>
          </cell>
          <cell r="AC33" t="str">
            <v>8 round 2</v>
          </cell>
        </row>
        <row r="34">
          <cell r="I34">
            <v>231</v>
          </cell>
          <cell r="AC34" t="str">
            <v>11 round 2</v>
          </cell>
        </row>
        <row r="35">
          <cell r="I35">
            <v>109</v>
          </cell>
          <cell r="AC35" t="str">
            <v>7 round 3</v>
          </cell>
        </row>
        <row r="36">
          <cell r="I36">
            <v>196</v>
          </cell>
          <cell r="AC36" t="str">
            <v>12 round 3</v>
          </cell>
        </row>
        <row r="37">
          <cell r="I37">
            <v>97</v>
          </cell>
          <cell r="AC37" t="str">
            <v>9 round 3</v>
          </cell>
        </row>
        <row r="38">
          <cell r="I38">
            <v>65</v>
          </cell>
          <cell r="AC38" t="str">
            <v>8 round 3</v>
          </cell>
        </row>
        <row r="39">
          <cell r="I39">
            <v>130</v>
          </cell>
          <cell r="AC39" t="str">
            <v>11 round 3</v>
          </cell>
        </row>
        <row r="40">
          <cell r="I40">
            <v>106</v>
          </cell>
          <cell r="AC40" t="str">
            <v>10 round 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 Info"/>
      <sheetName val="Score Entry"/>
      <sheetName val="Score Display"/>
      <sheetName val="Teams"/>
      <sheetName val="Dec 12 volunteers"/>
      <sheetName val="Schedule"/>
      <sheetName val="Referee Entry Filled"/>
      <sheetName val="supplies"/>
      <sheetName val="Referee Entry Blank"/>
      <sheetName val="Checkin"/>
      <sheetName val="Team Notes Form"/>
      <sheetName val="Nov 13 results"/>
      <sheetName val="Sorted Nov 13 scores"/>
    </sheetNames>
    <sheetDataSet>
      <sheetData sheetId="1">
        <row r="5">
          <cell r="L5">
            <v>144</v>
          </cell>
          <cell r="AC5" t="str">
            <v>3 round 1</v>
          </cell>
        </row>
        <row r="6">
          <cell r="L6">
            <v>90</v>
          </cell>
          <cell r="AC6" t="str">
            <v>4 round 1</v>
          </cell>
        </row>
        <row r="7">
          <cell r="L7">
            <v>24</v>
          </cell>
          <cell r="AC7" t="str">
            <v>11 round 1</v>
          </cell>
        </row>
        <row r="8">
          <cell r="L8">
            <v>26</v>
          </cell>
          <cell r="AC8" t="str">
            <v>12 round 1</v>
          </cell>
        </row>
        <row r="9">
          <cell r="L9">
            <v>146</v>
          </cell>
          <cell r="AC9" t="str">
            <v>5 round 1</v>
          </cell>
        </row>
        <row r="10">
          <cell r="L10">
            <v>62</v>
          </cell>
          <cell r="AC10" t="str">
            <v>6 round 1</v>
          </cell>
        </row>
        <row r="11">
          <cell r="L11">
            <v>153</v>
          </cell>
          <cell r="AC11" t="str">
            <v>7 round 1</v>
          </cell>
        </row>
        <row r="12">
          <cell r="L12">
            <v>105</v>
          </cell>
          <cell r="AC12" t="str">
            <v>8 round 1</v>
          </cell>
        </row>
        <row r="13">
          <cell r="L13">
            <v>111</v>
          </cell>
          <cell r="AC13" t="str">
            <v>9 round 1</v>
          </cell>
        </row>
        <row r="14">
          <cell r="L14">
            <v>224</v>
          </cell>
          <cell r="AC14" t="str">
            <v>10 round 1</v>
          </cell>
        </row>
        <row r="15">
          <cell r="L15">
            <v>189</v>
          </cell>
          <cell r="AC15" t="str">
            <v>1 round 1</v>
          </cell>
        </row>
        <row r="16">
          <cell r="L16">
            <v>115</v>
          </cell>
          <cell r="AC16" t="str">
            <v>2 round 1</v>
          </cell>
        </row>
        <row r="17">
          <cell r="L17">
            <v>76</v>
          </cell>
          <cell r="AC17" t="str">
            <v>11 round 2</v>
          </cell>
        </row>
        <row r="18">
          <cell r="L18">
            <v>152</v>
          </cell>
          <cell r="AC18" t="str">
            <v>3 round 2</v>
          </cell>
        </row>
        <row r="19">
          <cell r="L19">
            <v>116</v>
          </cell>
          <cell r="AC19" t="str">
            <v>12 round 2</v>
          </cell>
        </row>
        <row r="20">
          <cell r="L20">
            <v>160</v>
          </cell>
          <cell r="AC20" t="str">
            <v>4 round 2</v>
          </cell>
        </row>
        <row r="21">
          <cell r="L21">
            <v>59</v>
          </cell>
          <cell r="AC21" t="str">
            <v>7 round 2</v>
          </cell>
        </row>
        <row r="22">
          <cell r="L22">
            <v>158</v>
          </cell>
          <cell r="AC22" t="str">
            <v>5 round 2</v>
          </cell>
        </row>
        <row r="23">
          <cell r="L23">
            <v>55</v>
          </cell>
          <cell r="AC23" t="str">
            <v>8 round 2</v>
          </cell>
        </row>
        <row r="24">
          <cell r="L24">
            <v>92</v>
          </cell>
          <cell r="AC24" t="str">
            <v>6 round 2</v>
          </cell>
        </row>
        <row r="25">
          <cell r="L25">
            <v>187</v>
          </cell>
          <cell r="AC25" t="str">
            <v>1 round 2</v>
          </cell>
        </row>
        <row r="26">
          <cell r="L26">
            <v>114</v>
          </cell>
          <cell r="AC26" t="str">
            <v>9 round 2</v>
          </cell>
        </row>
        <row r="27">
          <cell r="L27">
            <v>112</v>
          </cell>
          <cell r="AC27" t="str">
            <v>2 round 2</v>
          </cell>
        </row>
        <row r="28">
          <cell r="L28">
            <v>164</v>
          </cell>
          <cell r="AC28" t="str">
            <v>10 round 2</v>
          </cell>
        </row>
        <row r="29">
          <cell r="L29">
            <v>77</v>
          </cell>
          <cell r="AC29" t="str">
            <v>4 round 3</v>
          </cell>
        </row>
        <row r="30">
          <cell r="L30">
            <v>157</v>
          </cell>
          <cell r="AC30" t="str">
            <v>11 round 3</v>
          </cell>
        </row>
        <row r="31">
          <cell r="L31">
            <v>147</v>
          </cell>
          <cell r="AC31" t="str">
            <v>3 round 3</v>
          </cell>
        </row>
        <row r="32">
          <cell r="L32">
            <v>121</v>
          </cell>
          <cell r="AC32" t="str">
            <v>12 round 3</v>
          </cell>
        </row>
        <row r="33">
          <cell r="L33">
            <v>95</v>
          </cell>
          <cell r="AC33" t="str">
            <v>6 round 3</v>
          </cell>
        </row>
        <row r="34">
          <cell r="L34">
            <v>66</v>
          </cell>
          <cell r="AC34" t="str">
            <v>7 round 3</v>
          </cell>
        </row>
        <row r="35">
          <cell r="L35">
            <v>116</v>
          </cell>
          <cell r="AC35" t="str">
            <v>5 round 3</v>
          </cell>
        </row>
        <row r="36">
          <cell r="L36">
            <v>59</v>
          </cell>
          <cell r="AC36" t="str">
            <v>8 round 3</v>
          </cell>
        </row>
        <row r="37">
          <cell r="L37">
            <v>104</v>
          </cell>
          <cell r="AC37" t="str">
            <v>10 round 3</v>
          </cell>
        </row>
        <row r="38">
          <cell r="L38">
            <v>194</v>
          </cell>
          <cell r="AC38" t="str">
            <v>1 round 3</v>
          </cell>
        </row>
        <row r="39">
          <cell r="L39">
            <v>102</v>
          </cell>
          <cell r="AC39" t="str">
            <v>9 round 3</v>
          </cell>
        </row>
        <row r="40">
          <cell r="L40">
            <v>199</v>
          </cell>
          <cell r="AC40" t="str">
            <v>2 round 3</v>
          </cell>
        </row>
        <row r="41">
          <cell r="L41">
            <v>0</v>
          </cell>
          <cell r="AC41" t="str">
            <v> round </v>
          </cell>
        </row>
        <row r="42">
          <cell r="L42">
            <v>0</v>
          </cell>
          <cell r="AC42" t="str">
            <v> round </v>
          </cell>
        </row>
        <row r="43">
          <cell r="L43">
            <v>0</v>
          </cell>
          <cell r="AC43" t="str">
            <v> round </v>
          </cell>
        </row>
        <row r="44">
          <cell r="L44">
            <v>0</v>
          </cell>
          <cell r="AC44" t="str">
            <v> round </v>
          </cell>
        </row>
        <row r="45">
          <cell r="L45">
            <v>0</v>
          </cell>
          <cell r="AC45" t="str">
            <v> round </v>
          </cell>
        </row>
        <row r="46">
          <cell r="L46">
            <v>0</v>
          </cell>
          <cell r="AC46" t="str">
            <v> round </v>
          </cell>
        </row>
        <row r="47">
          <cell r="L47">
            <v>0</v>
          </cell>
          <cell r="AC47" t="str">
            <v> round </v>
          </cell>
        </row>
        <row r="48">
          <cell r="L48">
            <v>0</v>
          </cell>
          <cell r="AC48" t="str">
            <v> round </v>
          </cell>
        </row>
        <row r="49">
          <cell r="AC49" t="str">
            <v> round </v>
          </cell>
        </row>
        <row r="50">
          <cell r="AC50" t="str">
            <v> round </v>
          </cell>
        </row>
        <row r="51">
          <cell r="AC51" t="str">
            <v> round </v>
          </cell>
        </row>
        <row r="52">
          <cell r="AC52" t="str">
            <v> round </v>
          </cell>
        </row>
        <row r="53">
          <cell r="AC53" t="str">
            <v> round </v>
          </cell>
        </row>
        <row r="54">
          <cell r="AC54" t="str">
            <v> round </v>
          </cell>
        </row>
        <row r="55">
          <cell r="AC55" t="str">
            <v> round </v>
          </cell>
        </row>
        <row r="56">
          <cell r="AC56" t="str">
            <v> round </v>
          </cell>
        </row>
        <row r="57">
          <cell r="AC57" t="str">
            <v> round </v>
          </cell>
        </row>
        <row r="58">
          <cell r="AC58" t="str">
            <v> round </v>
          </cell>
        </row>
        <row r="59">
          <cell r="AC59" t="str">
            <v> round </v>
          </cell>
        </row>
        <row r="60">
          <cell r="AC60" t="str">
            <v> round </v>
          </cell>
        </row>
        <row r="61">
          <cell r="AC61" t="str">
            <v> round </v>
          </cell>
        </row>
        <row r="62">
          <cell r="AC62" t="str">
            <v> round </v>
          </cell>
        </row>
        <row r="63">
          <cell r="AC63" t="str">
            <v> round </v>
          </cell>
        </row>
        <row r="64">
          <cell r="AC64" t="str">
            <v> round </v>
          </cell>
        </row>
        <row r="65">
          <cell r="AC65" t="str">
            <v> round </v>
          </cell>
        </row>
        <row r="66">
          <cell r="AC66" t="str">
            <v> round </v>
          </cell>
        </row>
        <row r="67">
          <cell r="AC67" t="str">
            <v> round </v>
          </cell>
        </row>
        <row r="68">
          <cell r="AC68" t="str">
            <v> round </v>
          </cell>
        </row>
        <row r="69">
          <cell r="AC69" t="str">
            <v> round </v>
          </cell>
        </row>
        <row r="70">
          <cell r="AC70" t="str">
            <v> round </v>
          </cell>
        </row>
        <row r="71">
          <cell r="AC71" t="str">
            <v> round </v>
          </cell>
        </row>
        <row r="72">
          <cell r="AC72" t="str">
            <v> round </v>
          </cell>
        </row>
        <row r="73">
          <cell r="AC73" t="str">
            <v> round </v>
          </cell>
        </row>
        <row r="74">
          <cell r="AC74" t="str">
            <v> round </v>
          </cell>
        </row>
        <row r="75">
          <cell r="AC75" t="str">
            <v> round </v>
          </cell>
        </row>
        <row r="76">
          <cell r="AC76" t="str">
            <v> round </v>
          </cell>
        </row>
        <row r="77">
          <cell r="AC77" t="str">
            <v> round </v>
          </cell>
        </row>
        <row r="78">
          <cell r="AC78" t="str">
            <v> round </v>
          </cell>
        </row>
        <row r="79">
          <cell r="AC79" t="str">
            <v> round </v>
          </cell>
        </row>
        <row r="80">
          <cell r="AC80" t="str">
            <v> round </v>
          </cell>
        </row>
        <row r="81">
          <cell r="AC81" t="str">
            <v> round </v>
          </cell>
        </row>
        <row r="82">
          <cell r="AC82" t="str">
            <v> round </v>
          </cell>
        </row>
        <row r="83">
          <cell r="AC83" t="str">
            <v> round </v>
          </cell>
        </row>
        <row r="84">
          <cell r="AC84" t="str">
            <v> round </v>
          </cell>
        </row>
        <row r="85">
          <cell r="AC85" t="str">
            <v> round </v>
          </cell>
        </row>
        <row r="86">
          <cell r="AC86" t="str">
            <v> round </v>
          </cell>
        </row>
        <row r="87">
          <cell r="AC87" t="str">
            <v> round </v>
          </cell>
        </row>
        <row r="88">
          <cell r="AC88" t="str">
            <v> round </v>
          </cell>
        </row>
        <row r="89">
          <cell r="AC89" t="str">
            <v> round </v>
          </cell>
        </row>
        <row r="90">
          <cell r="AC90" t="str">
            <v> round </v>
          </cell>
        </row>
        <row r="91">
          <cell r="AC91" t="str">
            <v> round </v>
          </cell>
        </row>
        <row r="92">
          <cell r="AC92" t="str">
            <v> round </v>
          </cell>
        </row>
        <row r="93">
          <cell r="AC93" t="str">
            <v> round </v>
          </cell>
        </row>
        <row r="94">
          <cell r="AC94" t="str">
            <v> round </v>
          </cell>
        </row>
        <row r="95">
          <cell r="AC95" t="str">
            <v> round </v>
          </cell>
        </row>
        <row r="96">
          <cell r="AC96" t="str">
            <v> round </v>
          </cell>
        </row>
        <row r="97">
          <cell r="AC97" t="str">
            <v> round </v>
          </cell>
        </row>
        <row r="98">
          <cell r="AC98" t="str">
            <v> round </v>
          </cell>
        </row>
        <row r="99">
          <cell r="AC99" t="str">
            <v> round </v>
          </cell>
        </row>
        <row r="100">
          <cell r="AC100" t="str">
            <v> round </v>
          </cell>
        </row>
        <row r="101">
          <cell r="AC101" t="str">
            <v> round </v>
          </cell>
        </row>
        <row r="102">
          <cell r="AC102" t="str">
            <v> round </v>
          </cell>
        </row>
        <row r="103">
          <cell r="AC103" t="str">
            <v> round </v>
          </cell>
        </row>
        <row r="104">
          <cell r="AC104" t="str">
            <v> round </v>
          </cell>
        </row>
        <row r="105">
          <cell r="AC105" t="str">
            <v> round </v>
          </cell>
        </row>
        <row r="106">
          <cell r="AC106" t="str">
            <v> round </v>
          </cell>
        </row>
        <row r="107">
          <cell r="AC107" t="str">
            <v> round </v>
          </cell>
        </row>
        <row r="108">
          <cell r="AC108" t="str">
            <v> round </v>
          </cell>
        </row>
        <row r="109">
          <cell r="AC109" t="str">
            <v> round </v>
          </cell>
        </row>
        <row r="110">
          <cell r="AC110" t="str">
            <v> round </v>
          </cell>
        </row>
        <row r="111">
          <cell r="AC111" t="str">
            <v> round </v>
          </cell>
        </row>
        <row r="112">
          <cell r="AC112" t="str">
            <v> round </v>
          </cell>
        </row>
        <row r="113">
          <cell r="AC113" t="str">
            <v> round </v>
          </cell>
        </row>
        <row r="114">
          <cell r="AC114" t="str">
            <v> round </v>
          </cell>
        </row>
        <row r="115">
          <cell r="AC115" t="str">
            <v> round </v>
          </cell>
        </row>
        <row r="116">
          <cell r="AC116" t="str">
            <v> round </v>
          </cell>
        </row>
        <row r="117">
          <cell r="AC117" t="str">
            <v> round </v>
          </cell>
        </row>
        <row r="118">
          <cell r="AC118" t="str">
            <v> round </v>
          </cell>
        </row>
        <row r="119">
          <cell r="AC119" t="str">
            <v> round </v>
          </cell>
        </row>
        <row r="120">
          <cell r="AC120" t="str">
            <v> round </v>
          </cell>
        </row>
        <row r="121">
          <cell r="AC121" t="str">
            <v> round </v>
          </cell>
        </row>
        <row r="122">
          <cell r="AC122" t="str">
            <v> round </v>
          </cell>
        </row>
        <row r="123">
          <cell r="AC123" t="str">
            <v> round </v>
          </cell>
        </row>
        <row r="124">
          <cell r="AC124" t="str">
            <v> round </v>
          </cell>
        </row>
        <row r="125">
          <cell r="AC125" t="str">
            <v> round </v>
          </cell>
        </row>
        <row r="126">
          <cell r="AC126" t="str">
            <v> round </v>
          </cell>
        </row>
        <row r="127">
          <cell r="AC127" t="str">
            <v> round </v>
          </cell>
        </row>
        <row r="128">
          <cell r="AC128" t="str">
            <v> round </v>
          </cell>
        </row>
        <row r="129">
          <cell r="AC129" t="str">
            <v> round </v>
          </cell>
        </row>
        <row r="130">
          <cell r="AC130" t="str">
            <v> round </v>
          </cell>
        </row>
        <row r="131">
          <cell r="AC131" t="str">
            <v> round </v>
          </cell>
        </row>
        <row r="132">
          <cell r="AC132" t="str">
            <v> round </v>
          </cell>
        </row>
        <row r="133">
          <cell r="AC133" t="str">
            <v> round </v>
          </cell>
        </row>
        <row r="134">
          <cell r="AC134" t="str">
            <v> round </v>
          </cell>
        </row>
        <row r="135">
          <cell r="AC135" t="str">
            <v> round </v>
          </cell>
        </row>
        <row r="136">
          <cell r="AC136" t="str">
            <v> round </v>
          </cell>
        </row>
        <row r="137">
          <cell r="AC137" t="str">
            <v> round </v>
          </cell>
        </row>
        <row r="138">
          <cell r="AC138" t="str">
            <v> round </v>
          </cell>
        </row>
        <row r="139">
          <cell r="AC139" t="str">
            <v> round </v>
          </cell>
        </row>
        <row r="140">
          <cell r="AC140" t="str">
            <v> round </v>
          </cell>
        </row>
        <row r="141">
          <cell r="AC141" t="str">
            <v> round </v>
          </cell>
        </row>
        <row r="142">
          <cell r="AC142" t="str">
            <v> round </v>
          </cell>
        </row>
        <row r="143">
          <cell r="AC143" t="str">
            <v> round </v>
          </cell>
        </row>
        <row r="144">
          <cell r="AC144" t="str">
            <v> round </v>
          </cell>
        </row>
        <row r="145">
          <cell r="AC145" t="str">
            <v> round </v>
          </cell>
        </row>
        <row r="146">
          <cell r="AC146" t="str">
            <v> round </v>
          </cell>
        </row>
        <row r="147">
          <cell r="AC147" t="str">
            <v> round </v>
          </cell>
        </row>
        <row r="148">
          <cell r="AC148" t="str">
            <v> round </v>
          </cell>
        </row>
        <row r="149">
          <cell r="AC149" t="str">
            <v> round </v>
          </cell>
        </row>
        <row r="150">
          <cell r="AC150" t="str">
            <v> round </v>
          </cell>
        </row>
        <row r="151">
          <cell r="AC151" t="str">
            <v> round </v>
          </cell>
        </row>
        <row r="152">
          <cell r="AC152" t="str">
            <v> round </v>
          </cell>
        </row>
        <row r="153">
          <cell r="AC153" t="str">
            <v> round </v>
          </cell>
        </row>
        <row r="154">
          <cell r="AC154" t="str">
            <v> round </v>
          </cell>
        </row>
        <row r="155">
          <cell r="AC155" t="str">
            <v> round </v>
          </cell>
        </row>
        <row r="156">
          <cell r="AC156" t="str">
            <v> round </v>
          </cell>
        </row>
        <row r="157">
          <cell r="AC157" t="str">
            <v> round </v>
          </cell>
        </row>
        <row r="158">
          <cell r="AC158" t="str">
            <v> round </v>
          </cell>
        </row>
        <row r="159">
          <cell r="AC159" t="str">
            <v> round </v>
          </cell>
        </row>
        <row r="160">
          <cell r="AC160" t="str">
            <v> round </v>
          </cell>
        </row>
        <row r="161">
          <cell r="AC161" t="str">
            <v> round </v>
          </cell>
        </row>
        <row r="162">
          <cell r="AC162" t="str">
            <v> round </v>
          </cell>
        </row>
        <row r="163">
          <cell r="AC163" t="str">
            <v> round </v>
          </cell>
        </row>
        <row r="164">
          <cell r="AC164" t="str">
            <v> round </v>
          </cell>
        </row>
        <row r="165">
          <cell r="AC165" t="str">
            <v> round </v>
          </cell>
        </row>
        <row r="166">
          <cell r="AC166" t="str">
            <v> round </v>
          </cell>
        </row>
        <row r="167">
          <cell r="AC167" t="str">
            <v> round </v>
          </cell>
        </row>
        <row r="168">
          <cell r="AC168" t="str">
            <v> round </v>
          </cell>
        </row>
        <row r="169">
          <cell r="AC169" t="str">
            <v> round </v>
          </cell>
        </row>
        <row r="170">
          <cell r="AC170" t="str">
            <v> round </v>
          </cell>
        </row>
        <row r="171">
          <cell r="AC171" t="str">
            <v> round </v>
          </cell>
        </row>
        <row r="172">
          <cell r="AC172" t="str">
            <v> round </v>
          </cell>
        </row>
        <row r="173">
          <cell r="AC173" t="str">
            <v> round </v>
          </cell>
        </row>
        <row r="174">
          <cell r="AC174" t="str">
            <v> round </v>
          </cell>
        </row>
        <row r="175">
          <cell r="AC175" t="str">
            <v> round </v>
          </cell>
        </row>
        <row r="176">
          <cell r="AC176" t="str">
            <v> round </v>
          </cell>
        </row>
        <row r="177">
          <cell r="AC177" t="str">
            <v> round </v>
          </cell>
        </row>
        <row r="178">
          <cell r="AC178" t="str">
            <v> round </v>
          </cell>
        </row>
        <row r="179">
          <cell r="AC179" t="str">
            <v> round </v>
          </cell>
        </row>
        <row r="180">
          <cell r="AC180" t="str">
            <v> round </v>
          </cell>
        </row>
        <row r="181">
          <cell r="AC181" t="str">
            <v> round </v>
          </cell>
        </row>
        <row r="182">
          <cell r="AC182" t="str">
            <v> round </v>
          </cell>
        </row>
        <row r="183">
          <cell r="AC183" t="str">
            <v> round </v>
          </cell>
        </row>
        <row r="184">
          <cell r="AC184" t="str">
            <v> round </v>
          </cell>
        </row>
        <row r="185">
          <cell r="AC185" t="str">
            <v> round </v>
          </cell>
        </row>
        <row r="186">
          <cell r="AC186" t="str">
            <v> round </v>
          </cell>
        </row>
        <row r="187">
          <cell r="AC187" t="str">
            <v> round </v>
          </cell>
        </row>
        <row r="188">
          <cell r="AC188" t="str">
            <v> round </v>
          </cell>
        </row>
        <row r="189">
          <cell r="AC189" t="str">
            <v> round </v>
          </cell>
        </row>
        <row r="190">
          <cell r="AC190" t="str">
            <v> round </v>
          </cell>
        </row>
        <row r="191">
          <cell r="AC191" t="str">
            <v> round </v>
          </cell>
        </row>
        <row r="192">
          <cell r="AC192" t="str">
            <v> round </v>
          </cell>
        </row>
        <row r="193">
          <cell r="AC193" t="str">
            <v> round </v>
          </cell>
        </row>
        <row r="194">
          <cell r="AC194" t="str">
            <v> round </v>
          </cell>
        </row>
        <row r="195">
          <cell r="AC195" t="str">
            <v> round </v>
          </cell>
        </row>
        <row r="196">
          <cell r="AC196" t="str">
            <v> round </v>
          </cell>
        </row>
        <row r="197">
          <cell r="AC197" t="str">
            <v> round </v>
          </cell>
        </row>
        <row r="198">
          <cell r="AC198" t="str">
            <v> round </v>
          </cell>
        </row>
        <row r="199">
          <cell r="AC199" t="str">
            <v> round </v>
          </cell>
        </row>
        <row r="200">
          <cell r="AC200" t="str">
            <v> round </v>
          </cell>
        </row>
        <row r="201">
          <cell r="AC201" t="str">
            <v> round </v>
          </cell>
        </row>
        <row r="202">
          <cell r="AC202" t="str">
            <v> round </v>
          </cell>
        </row>
        <row r="203">
          <cell r="AC203" t="str">
            <v> round </v>
          </cell>
        </row>
        <row r="204">
          <cell r="AC204" t="str">
            <v> round </v>
          </cell>
        </row>
        <row r="205">
          <cell r="AC205" t="str">
            <v> round </v>
          </cell>
        </row>
        <row r="206">
          <cell r="AC206" t="str">
            <v> round </v>
          </cell>
        </row>
        <row r="207">
          <cell r="AC207" t="str">
            <v> round </v>
          </cell>
        </row>
        <row r="208">
          <cell r="AC208" t="str">
            <v> round </v>
          </cell>
        </row>
        <row r="209">
          <cell r="AC209" t="str">
            <v> round </v>
          </cell>
        </row>
        <row r="210">
          <cell r="AC210" t="str">
            <v> round </v>
          </cell>
        </row>
        <row r="211">
          <cell r="AC211" t="str">
            <v> round </v>
          </cell>
        </row>
        <row r="212">
          <cell r="AC212" t="str">
            <v> round </v>
          </cell>
        </row>
        <row r="213">
          <cell r="AC213" t="str">
            <v> round </v>
          </cell>
        </row>
        <row r="214">
          <cell r="AC214" t="str">
            <v> round </v>
          </cell>
        </row>
        <row r="215">
          <cell r="AC215" t="str">
            <v> round </v>
          </cell>
        </row>
        <row r="216">
          <cell r="AC216" t="str">
            <v> round </v>
          </cell>
        </row>
        <row r="217">
          <cell r="AC217" t="str">
            <v> round </v>
          </cell>
        </row>
        <row r="218">
          <cell r="AC218" t="str">
            <v> round </v>
          </cell>
        </row>
        <row r="219">
          <cell r="AC219" t="str">
            <v> round </v>
          </cell>
        </row>
        <row r="220">
          <cell r="AC220" t="str">
            <v> round </v>
          </cell>
        </row>
        <row r="221">
          <cell r="AC221" t="str">
            <v> round </v>
          </cell>
        </row>
        <row r="222">
          <cell r="AC222" t="str">
            <v> round </v>
          </cell>
        </row>
        <row r="223">
          <cell r="AC223" t="str">
            <v> round </v>
          </cell>
        </row>
        <row r="224">
          <cell r="AC224" t="str">
            <v> round </v>
          </cell>
        </row>
        <row r="225">
          <cell r="AC225" t="str">
            <v> round </v>
          </cell>
        </row>
        <row r="226">
          <cell r="AC226" t="str">
            <v> round </v>
          </cell>
        </row>
        <row r="227">
          <cell r="AC227" t="str">
            <v> round </v>
          </cell>
        </row>
        <row r="228">
          <cell r="AC228" t="str">
            <v> round </v>
          </cell>
        </row>
        <row r="229">
          <cell r="AC229" t="str">
            <v> round </v>
          </cell>
        </row>
        <row r="230">
          <cell r="AC230" t="str">
            <v> round </v>
          </cell>
        </row>
        <row r="231">
          <cell r="AC231" t="str">
            <v> round </v>
          </cell>
        </row>
        <row r="232">
          <cell r="AC232" t="str">
            <v> round </v>
          </cell>
        </row>
        <row r="233">
          <cell r="AC233" t="str">
            <v> round </v>
          </cell>
        </row>
        <row r="234">
          <cell r="AC234" t="str">
            <v> round </v>
          </cell>
        </row>
        <row r="235">
          <cell r="AC235" t="str">
            <v> round </v>
          </cell>
        </row>
        <row r="236">
          <cell r="AC236" t="str">
            <v> round </v>
          </cell>
        </row>
        <row r="237">
          <cell r="AC237" t="str">
            <v> round </v>
          </cell>
        </row>
        <row r="238">
          <cell r="AC238" t="str">
            <v> round </v>
          </cell>
        </row>
        <row r="239">
          <cell r="AC239" t="str">
            <v> round </v>
          </cell>
        </row>
        <row r="240">
          <cell r="AC240" t="str">
            <v> round </v>
          </cell>
        </row>
        <row r="241">
          <cell r="AC241" t="str">
            <v> round </v>
          </cell>
        </row>
        <row r="242">
          <cell r="AC242" t="str">
            <v> round </v>
          </cell>
        </row>
        <row r="243">
          <cell r="AC243" t="str">
            <v> round </v>
          </cell>
        </row>
        <row r="244">
          <cell r="AC244" t="str">
            <v> round </v>
          </cell>
        </row>
        <row r="245">
          <cell r="AC245" t="str">
            <v> round </v>
          </cell>
        </row>
        <row r="246">
          <cell r="AC246" t="str">
            <v> round </v>
          </cell>
        </row>
        <row r="247">
          <cell r="AC247" t="str">
            <v> round </v>
          </cell>
        </row>
        <row r="248">
          <cell r="AC248" t="str">
            <v> round </v>
          </cell>
        </row>
        <row r="249">
          <cell r="AC249" t="str">
            <v> round </v>
          </cell>
        </row>
        <row r="250">
          <cell r="AC250" t="str">
            <v> round </v>
          </cell>
        </row>
        <row r="251">
          <cell r="AC251" t="str">
            <v> round </v>
          </cell>
        </row>
        <row r="252">
          <cell r="AC252" t="str">
            <v> round </v>
          </cell>
        </row>
        <row r="253">
          <cell r="AC253" t="str">
            <v> round </v>
          </cell>
        </row>
        <row r="254">
          <cell r="AC254" t="str">
            <v> round </v>
          </cell>
        </row>
        <row r="255">
          <cell r="AC255" t="str">
            <v> round </v>
          </cell>
        </row>
        <row r="256">
          <cell r="AC256" t="str">
            <v> round </v>
          </cell>
        </row>
        <row r="257">
          <cell r="AC257" t="str">
            <v> round </v>
          </cell>
        </row>
        <row r="258">
          <cell r="AC258" t="str">
            <v> round </v>
          </cell>
        </row>
        <row r="259">
          <cell r="AC259" t="str">
            <v> round </v>
          </cell>
        </row>
        <row r="260">
          <cell r="AC260" t="str">
            <v> round </v>
          </cell>
        </row>
        <row r="261">
          <cell r="AC261" t="str">
            <v> round </v>
          </cell>
        </row>
        <row r="262">
          <cell r="AC262" t="str">
            <v> round </v>
          </cell>
        </row>
        <row r="263">
          <cell r="AC263" t="str">
            <v> round </v>
          </cell>
        </row>
        <row r="264">
          <cell r="AC264" t="str">
            <v> round </v>
          </cell>
        </row>
        <row r="265">
          <cell r="AC265" t="str">
            <v> round </v>
          </cell>
        </row>
        <row r="266">
          <cell r="AC266" t="str">
            <v> round </v>
          </cell>
        </row>
        <row r="267">
          <cell r="AC267" t="str">
            <v> round </v>
          </cell>
        </row>
        <row r="268">
          <cell r="AC268" t="str">
            <v> round </v>
          </cell>
        </row>
        <row r="269">
          <cell r="AC269" t="str">
            <v> round </v>
          </cell>
        </row>
        <row r="270">
          <cell r="AC270" t="str">
            <v> round </v>
          </cell>
        </row>
        <row r="271">
          <cell r="AC271" t="str">
            <v> round </v>
          </cell>
        </row>
        <row r="272">
          <cell r="AC272" t="str">
            <v> round </v>
          </cell>
        </row>
        <row r="273">
          <cell r="AC273" t="str">
            <v> round </v>
          </cell>
        </row>
        <row r="274">
          <cell r="AC274" t="str">
            <v> round </v>
          </cell>
        </row>
        <row r="275">
          <cell r="AC275" t="str">
            <v> round </v>
          </cell>
        </row>
        <row r="276">
          <cell r="AC276" t="str">
            <v> round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34"/>
  <sheetViews>
    <sheetView zoomScalePageLayoutView="0" workbookViewId="0" topLeftCell="A1">
      <selection activeCell="A8" sqref="A8:C31"/>
      <selection activeCell="A1" sqref="A1"/>
    </sheetView>
  </sheetViews>
  <sheetFormatPr defaultColWidth="9.140625" defaultRowHeight="12.75"/>
  <cols>
    <col min="1" max="1" width="3.28125" style="16" customWidth="1"/>
    <col min="3" max="3" width="87.57421875" style="0" customWidth="1"/>
    <col min="4" max="22" width="9.140625" style="16" customWidth="1"/>
  </cols>
  <sheetData>
    <row r="1" spans="2:3" ht="3" customHeight="1">
      <c r="B1" s="16"/>
      <c r="C1" s="16"/>
    </row>
    <row r="2" spans="2:3" ht="3" customHeight="1">
      <c r="B2" s="16"/>
      <c r="C2" s="16"/>
    </row>
    <row r="3" spans="2:3" ht="3" customHeight="1">
      <c r="B3" s="16"/>
      <c r="C3" s="16"/>
    </row>
    <row r="4" spans="2:3" ht="3" customHeight="1">
      <c r="B4" s="16"/>
      <c r="C4" s="16"/>
    </row>
    <row r="5" spans="2:3" ht="3" customHeight="1">
      <c r="B5" s="16"/>
      <c r="C5" s="16"/>
    </row>
    <row r="6" spans="2:3" ht="24" thickBot="1">
      <c r="B6" s="17" t="s">
        <v>4</v>
      </c>
      <c r="C6" s="18"/>
    </row>
    <row r="7" spans="2:3" ht="13.5" thickBot="1">
      <c r="B7" s="19" t="s">
        <v>0</v>
      </c>
      <c r="C7" s="20" t="s">
        <v>1</v>
      </c>
    </row>
    <row r="8" spans="1:5" ht="15" thickBot="1">
      <c r="A8" s="125">
        <f>IF(B8="","",A7+1)</f>
        <v>1</v>
      </c>
      <c r="B8" s="281">
        <v>4815</v>
      </c>
      <c r="C8" s="284" t="s">
        <v>114</v>
      </c>
      <c r="D8" s="16">
        <f>IF(B8="","",E8)</f>
        <v>1</v>
      </c>
      <c r="E8" s="16">
        <v>1</v>
      </c>
    </row>
    <row r="9" spans="1:5" ht="15" thickBot="1">
      <c r="A9" s="128">
        <f aca="true" t="shared" si="0" ref="A9:A34">IF(B9="","",A8+1)</f>
        <v>2</v>
      </c>
      <c r="B9" s="281">
        <v>4966</v>
      </c>
      <c r="C9" s="284" t="s">
        <v>103</v>
      </c>
      <c r="D9" s="16">
        <f aca="true" t="shared" si="1" ref="D9:D34">IF(B9="","",E9)</f>
        <v>2</v>
      </c>
      <c r="E9" s="16">
        <v>2</v>
      </c>
    </row>
    <row r="10" spans="1:5" ht="15" thickBot="1">
      <c r="A10" s="128">
        <f t="shared" si="0"/>
        <v>3</v>
      </c>
      <c r="B10" s="281">
        <v>5558</v>
      </c>
      <c r="C10" s="284" t="s">
        <v>102</v>
      </c>
      <c r="D10" s="16">
        <f t="shared" si="1"/>
        <v>3</v>
      </c>
      <c r="E10" s="16">
        <v>3</v>
      </c>
    </row>
    <row r="11" spans="1:5" ht="15" thickBot="1">
      <c r="A11" s="128">
        <f t="shared" si="0"/>
        <v>4</v>
      </c>
      <c r="B11" s="281">
        <v>4967</v>
      </c>
      <c r="C11" s="284" t="s">
        <v>116</v>
      </c>
      <c r="D11" s="16">
        <f t="shared" si="1"/>
        <v>4</v>
      </c>
      <c r="E11" s="16">
        <v>4</v>
      </c>
    </row>
    <row r="12" spans="1:5" ht="15" thickBot="1">
      <c r="A12" s="128">
        <f t="shared" si="0"/>
        <v>5</v>
      </c>
      <c r="B12" s="281">
        <v>5018</v>
      </c>
      <c r="C12" s="284" t="s">
        <v>118</v>
      </c>
      <c r="D12" s="16">
        <f t="shared" si="1"/>
        <v>5</v>
      </c>
      <c r="E12" s="16">
        <v>5</v>
      </c>
    </row>
    <row r="13" spans="1:5" ht="15" thickBot="1">
      <c r="A13" s="128">
        <f t="shared" si="0"/>
        <v>6</v>
      </c>
      <c r="B13" s="281">
        <v>5164</v>
      </c>
      <c r="C13" s="284" t="s">
        <v>101</v>
      </c>
      <c r="D13" s="16">
        <f t="shared" si="1"/>
        <v>6</v>
      </c>
      <c r="E13" s="16">
        <v>6</v>
      </c>
    </row>
    <row r="14" spans="1:5" ht="15" thickBot="1">
      <c r="A14" s="128">
        <f t="shared" si="0"/>
        <v>7</v>
      </c>
      <c r="B14" s="281">
        <v>1778</v>
      </c>
      <c r="C14" s="284" t="s">
        <v>100</v>
      </c>
      <c r="D14" s="16">
        <f t="shared" si="1"/>
        <v>7</v>
      </c>
      <c r="E14" s="16">
        <v>7</v>
      </c>
    </row>
    <row r="15" spans="1:5" ht="15" thickBot="1">
      <c r="A15" s="128">
        <f t="shared" si="0"/>
        <v>8</v>
      </c>
      <c r="B15" s="281">
        <v>5775</v>
      </c>
      <c r="C15" s="284" t="s">
        <v>120</v>
      </c>
      <c r="D15" s="16">
        <f t="shared" si="1"/>
        <v>8</v>
      </c>
      <c r="E15" s="16">
        <v>8</v>
      </c>
    </row>
    <row r="16" spans="1:5" ht="15" thickBot="1">
      <c r="A16" s="128">
        <f t="shared" si="0"/>
        <v>9</v>
      </c>
      <c r="B16" s="281">
        <v>5817</v>
      </c>
      <c r="C16" s="284" t="s">
        <v>99</v>
      </c>
      <c r="D16" s="16">
        <f t="shared" si="1"/>
        <v>9</v>
      </c>
      <c r="E16" s="16">
        <v>9</v>
      </c>
    </row>
    <row r="17" spans="1:5" ht="15" thickBot="1">
      <c r="A17" s="128">
        <f t="shared" si="0"/>
        <v>10</v>
      </c>
      <c r="B17" s="281">
        <v>5560</v>
      </c>
      <c r="C17" s="284" t="s">
        <v>108</v>
      </c>
      <c r="D17" s="16">
        <f t="shared" si="1"/>
        <v>10</v>
      </c>
      <c r="E17" s="16">
        <v>10</v>
      </c>
    </row>
    <row r="18" spans="1:5" ht="15" thickBot="1">
      <c r="A18" s="128">
        <f t="shared" si="0"/>
        <v>11</v>
      </c>
      <c r="B18" s="281">
        <v>1342</v>
      </c>
      <c r="C18" s="284" t="s">
        <v>98</v>
      </c>
      <c r="D18" s="16">
        <f t="shared" si="1"/>
        <v>11</v>
      </c>
      <c r="E18" s="16">
        <v>11</v>
      </c>
    </row>
    <row r="19" spans="1:5" ht="15" thickBot="1">
      <c r="A19" s="128">
        <f t="shared" si="0"/>
        <v>12</v>
      </c>
      <c r="B19" s="281">
        <v>5851</v>
      </c>
      <c r="C19" s="284" t="s">
        <v>97</v>
      </c>
      <c r="D19" s="16">
        <f t="shared" si="1"/>
        <v>12</v>
      </c>
      <c r="E19" s="16">
        <v>12</v>
      </c>
    </row>
    <row r="20" spans="1:5" ht="15" thickBot="1">
      <c r="A20" s="128">
        <f t="shared" si="0"/>
        <v>13</v>
      </c>
      <c r="B20" s="281">
        <v>5653</v>
      </c>
      <c r="C20" s="284" t="s">
        <v>104</v>
      </c>
      <c r="D20" s="16">
        <f t="shared" si="1"/>
        <v>13</v>
      </c>
      <c r="E20" s="16">
        <v>13</v>
      </c>
    </row>
    <row r="21" spans="1:5" ht="15.75" thickBot="1">
      <c r="A21" s="128">
        <f t="shared" si="0"/>
        <v>14</v>
      </c>
      <c r="B21" s="282">
        <v>666</v>
      </c>
      <c r="C21" s="284" t="s">
        <v>105</v>
      </c>
      <c r="D21" s="16">
        <f t="shared" si="1"/>
        <v>14</v>
      </c>
      <c r="E21" s="16">
        <v>14</v>
      </c>
    </row>
    <row r="22" spans="1:5" ht="15.75" thickBot="1">
      <c r="A22" s="128">
        <f t="shared" si="0"/>
        <v>15</v>
      </c>
      <c r="B22" s="282">
        <v>1039</v>
      </c>
      <c r="C22" s="284" t="s">
        <v>107</v>
      </c>
      <c r="D22" s="16">
        <f t="shared" si="1"/>
        <v>15</v>
      </c>
      <c r="E22" s="16">
        <v>15</v>
      </c>
    </row>
    <row r="23" spans="1:5" ht="15.75" thickBot="1">
      <c r="A23" s="128">
        <f t="shared" si="0"/>
        <v>16</v>
      </c>
      <c r="B23" s="282">
        <v>2094</v>
      </c>
      <c r="C23" s="284" t="s">
        <v>106</v>
      </c>
      <c r="D23" s="16">
        <f t="shared" si="1"/>
        <v>16</v>
      </c>
      <c r="E23" s="16">
        <v>16</v>
      </c>
    </row>
    <row r="24" spans="1:5" ht="15.75" thickBot="1">
      <c r="A24" s="128">
        <f t="shared" si="0"/>
        <v>17</v>
      </c>
      <c r="B24" s="282">
        <v>6842</v>
      </c>
      <c r="C24" s="284" t="s">
        <v>113</v>
      </c>
      <c r="D24" s="16">
        <f t="shared" si="1"/>
        <v>17</v>
      </c>
      <c r="E24" s="16">
        <v>17</v>
      </c>
    </row>
    <row r="25" spans="1:5" ht="15.75" thickBot="1">
      <c r="A25" s="128">
        <f t="shared" si="0"/>
        <v>18</v>
      </c>
      <c r="B25" s="283">
        <v>6914</v>
      </c>
      <c r="C25" s="284" t="s">
        <v>111</v>
      </c>
      <c r="D25" s="16">
        <f t="shared" si="1"/>
        <v>18</v>
      </c>
      <c r="E25" s="16">
        <v>18</v>
      </c>
    </row>
    <row r="26" spans="1:5" ht="15.75" thickBot="1">
      <c r="A26" s="128">
        <f t="shared" si="0"/>
        <v>19</v>
      </c>
      <c r="B26" s="282">
        <v>6910</v>
      </c>
      <c r="C26" s="284" t="s">
        <v>119</v>
      </c>
      <c r="D26" s="16">
        <f t="shared" si="1"/>
        <v>19</v>
      </c>
      <c r="E26" s="16">
        <v>19</v>
      </c>
    </row>
    <row r="27" spans="1:5" ht="15.75" thickBot="1">
      <c r="A27" s="128">
        <f t="shared" si="0"/>
        <v>20</v>
      </c>
      <c r="B27" s="282">
        <v>1992</v>
      </c>
      <c r="C27" s="284" t="s">
        <v>112</v>
      </c>
      <c r="D27" s="16">
        <f t="shared" si="1"/>
        <v>20</v>
      </c>
      <c r="E27" s="16">
        <v>20</v>
      </c>
    </row>
    <row r="28" spans="1:5" ht="15.75" thickBot="1">
      <c r="A28" s="128">
        <f t="shared" si="0"/>
        <v>21</v>
      </c>
      <c r="B28" s="282">
        <v>3591</v>
      </c>
      <c r="C28" s="284" t="s">
        <v>110</v>
      </c>
      <c r="D28" s="16">
        <f t="shared" si="1"/>
        <v>21</v>
      </c>
      <c r="E28" s="16">
        <v>21</v>
      </c>
    </row>
    <row r="29" spans="1:5" ht="15.75" thickBot="1">
      <c r="A29" s="128">
        <f t="shared" si="0"/>
        <v>22</v>
      </c>
      <c r="B29" s="282">
        <v>3641</v>
      </c>
      <c r="C29" s="284" t="s">
        <v>109</v>
      </c>
      <c r="D29" s="16">
        <f t="shared" si="1"/>
        <v>22</v>
      </c>
      <c r="E29" s="16">
        <v>22</v>
      </c>
    </row>
    <row r="30" spans="1:5" ht="15" thickBot="1">
      <c r="A30" s="128">
        <v>23</v>
      </c>
      <c r="B30" s="281" t="s">
        <v>132</v>
      </c>
      <c r="C30" s="284" t="s">
        <v>115</v>
      </c>
      <c r="D30" s="16">
        <f t="shared" si="1"/>
        <v>23</v>
      </c>
      <c r="E30" s="16">
        <v>23</v>
      </c>
    </row>
    <row r="31" spans="1:5" ht="15.75" thickBot="1">
      <c r="A31" s="128">
        <v>24</v>
      </c>
      <c r="B31" s="302" t="s">
        <v>132</v>
      </c>
      <c r="C31" s="284" t="s">
        <v>117</v>
      </c>
      <c r="D31" s="16">
        <f t="shared" si="1"/>
        <v>24</v>
      </c>
      <c r="E31" s="16">
        <v>24</v>
      </c>
    </row>
    <row r="32" spans="1:5" ht="12.75">
      <c r="A32" s="128">
        <f t="shared" si="0"/>
      </c>
      <c r="B32" s="127"/>
      <c r="C32" s="126"/>
      <c r="D32" s="16">
        <f t="shared" si="1"/>
      </c>
      <c r="E32" s="16">
        <v>25</v>
      </c>
    </row>
    <row r="33" spans="1:5" ht="12.75">
      <c r="A33" s="128">
        <f t="shared" si="0"/>
      </c>
      <c r="B33" s="127"/>
      <c r="C33" s="126"/>
      <c r="D33" s="16">
        <f t="shared" si="1"/>
      </c>
      <c r="E33" s="16">
        <v>26</v>
      </c>
    </row>
    <row r="34" spans="1:5" ht="12.75">
      <c r="A34" s="128">
        <f t="shared" si="0"/>
      </c>
      <c r="B34" s="127"/>
      <c r="C34" s="126"/>
      <c r="D34" s="16">
        <f t="shared" si="1"/>
      </c>
      <c r="E34" s="16">
        <v>27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"/>
  <sheetViews>
    <sheetView workbookViewId="0" topLeftCell="A1">
      <pane xSplit="3" ySplit="1" topLeftCell="D2" activePane="bottomRight" state="split"/>
      <selection pane="topLeft" activeCell="A1" sqref="A1"/>
      <selection pane="topRight" activeCell="D1" sqref="D1"/>
      <selection pane="bottomLeft" activeCell="A2" sqref="A2"/>
      <selection pane="bottomRight" activeCell="H2" sqref="H2"/>
      <selection pane="topLeft" activeCell="A1" sqref="A1"/>
    </sheetView>
  </sheetViews>
  <sheetFormatPr defaultColWidth="9.140625" defaultRowHeight="12.75"/>
  <cols>
    <col min="1" max="2" width="6.140625" style="5" bestFit="1" customWidth="1"/>
    <col min="3" max="3" width="4.57421875" style="5" bestFit="1" customWidth="1"/>
    <col min="4" max="4" width="36.140625" style="4" customWidth="1"/>
    <col min="5" max="5" width="14.57421875" style="4" customWidth="1"/>
    <col min="6" max="6" width="9.8515625" style="0" customWidth="1"/>
    <col min="7" max="7" width="11.8515625" style="0" bestFit="1" customWidth="1"/>
    <col min="8" max="8" width="15.8515625" style="0" customWidth="1"/>
    <col min="10" max="10" width="15.7109375" style="0" customWidth="1"/>
    <col min="12" max="12" width="10.140625" style="0" bestFit="1" customWidth="1"/>
  </cols>
  <sheetData>
    <row r="1" spans="1:13" ht="13.5" thickBot="1">
      <c r="A1" s="101" t="s">
        <v>85</v>
      </c>
      <c r="B1" s="101" t="s">
        <v>86</v>
      </c>
      <c r="C1" s="101" t="s">
        <v>66</v>
      </c>
      <c r="D1" s="274" t="s">
        <v>96</v>
      </c>
      <c r="E1" s="274" t="s">
        <v>2</v>
      </c>
      <c r="F1" s="275" t="s">
        <v>93</v>
      </c>
      <c r="G1" s="101" t="s">
        <v>94</v>
      </c>
      <c r="H1" s="292" t="s">
        <v>121</v>
      </c>
      <c r="I1" s="122" t="s">
        <v>95</v>
      </c>
      <c r="J1" s="299">
        <v>0.0024305555555555556</v>
      </c>
      <c r="K1" t="s">
        <v>122</v>
      </c>
      <c r="L1" s="298">
        <v>39747</v>
      </c>
      <c r="M1" t="s">
        <v>123</v>
      </c>
    </row>
    <row r="2" spans="1:10" ht="13.5" thickBot="1">
      <c r="A2" s="271">
        <v>1</v>
      </c>
      <c r="B2" s="271" t="s">
        <v>87</v>
      </c>
      <c r="C2" s="276"/>
      <c r="D2" s="272">
        <f>IF(C2&gt;0,INDEX(Teams!C$8:C$34,C2),"")</f>
      </c>
      <c r="E2" s="272"/>
      <c r="F2" s="285">
        <v>0.5590277777777778</v>
      </c>
      <c r="G2" s="277"/>
      <c r="H2" s="293">
        <f ca="1">F2+$L$1-NOW()</f>
        <v>-2.410644328701892</v>
      </c>
      <c r="I2" t="s">
        <v>124</v>
      </c>
      <c r="J2" s="300">
        <f>F2-F$2</f>
        <v>0</v>
      </c>
    </row>
    <row r="3" spans="1:10" ht="12.75">
      <c r="A3" s="271">
        <v>1</v>
      </c>
      <c r="B3" s="271" t="s">
        <v>88</v>
      </c>
      <c r="C3" s="276"/>
      <c r="D3" s="272">
        <f>IF(C3&gt;0,INDEX(Teams!C$8:C$34,C3),"")</f>
      </c>
      <c r="E3" s="272"/>
      <c r="F3" s="286">
        <f>F2</f>
        <v>0.5590277777777778</v>
      </c>
      <c r="G3" s="277"/>
      <c r="H3" s="294">
        <f aca="true" ca="1" t="shared" si="0" ref="H3:H66">F3+$L$1-NOW()</f>
        <v>-2.410644328701892</v>
      </c>
      <c r="J3" s="300">
        <f aca="true" t="shared" si="1" ref="J3:J66">F3-F$2</f>
        <v>0</v>
      </c>
    </row>
    <row r="4" spans="1:10" ht="12.75">
      <c r="A4" s="271">
        <f>A2+1</f>
        <v>2</v>
      </c>
      <c r="B4" s="271" t="s">
        <v>89</v>
      </c>
      <c r="C4" s="276"/>
      <c r="D4" s="272">
        <f>IF(C4&gt;0,INDEX(Teams!C$8:C$34,C4),"")</f>
      </c>
      <c r="E4" s="272"/>
      <c r="F4" s="277">
        <f>F2+$J$1+L4</f>
        <v>0.5614583333333334</v>
      </c>
      <c r="G4" s="277"/>
      <c r="H4" s="294">
        <f ca="1" t="shared" si="0"/>
        <v>-2.4082137731529656</v>
      </c>
      <c r="J4" s="300">
        <f t="shared" si="1"/>
        <v>0.0024305555555556024</v>
      </c>
    </row>
    <row r="5" spans="1:10" ht="12.75">
      <c r="A5" s="271">
        <f>A3+1</f>
        <v>2</v>
      </c>
      <c r="B5" s="271" t="s">
        <v>90</v>
      </c>
      <c r="C5" s="276"/>
      <c r="D5" s="272">
        <f>IF(C5&gt;0,INDEX(Teams!C$8:C$34,C5),"")</f>
      </c>
      <c r="E5" s="272"/>
      <c r="F5" s="277">
        <f aca="true" t="shared" si="2" ref="F5:F68">F3+$J$1+L5</f>
        <v>0.5614583333333334</v>
      </c>
      <c r="G5" s="277"/>
      <c r="H5" s="294">
        <f ca="1" t="shared" si="0"/>
        <v>-2.4082137731529656</v>
      </c>
      <c r="J5" s="300">
        <f t="shared" si="1"/>
        <v>0.0024305555555556024</v>
      </c>
    </row>
    <row r="6" spans="1:10" ht="12.75">
      <c r="A6" s="271">
        <f aca="true" t="shared" si="3" ref="A6:A69">A4+1</f>
        <v>3</v>
      </c>
      <c r="B6" s="271" t="s">
        <v>91</v>
      </c>
      <c r="C6" s="276"/>
      <c r="D6" s="272">
        <f>IF(C6&gt;0,INDEX(Teams!C$8:C$34,C6),"")</f>
      </c>
      <c r="E6" s="272"/>
      <c r="F6" s="277">
        <f t="shared" si="2"/>
        <v>0.563888888888889</v>
      </c>
      <c r="G6" s="277"/>
      <c r="H6" s="294">
        <f ca="1" t="shared" si="0"/>
        <v>-2.4057832175967633</v>
      </c>
      <c r="J6" s="300">
        <f t="shared" si="1"/>
        <v>0.004861111111111205</v>
      </c>
    </row>
    <row r="7" spans="1:10" ht="12.75">
      <c r="A7" s="271">
        <f t="shared" si="3"/>
        <v>3</v>
      </c>
      <c r="B7" s="271" t="s">
        <v>92</v>
      </c>
      <c r="C7" s="276"/>
      <c r="D7" s="272">
        <f>IF(C7&gt;0,INDEX(Teams!C$8:C$34,C7),"")</f>
      </c>
      <c r="E7" s="272"/>
      <c r="F7" s="277">
        <f t="shared" si="2"/>
        <v>0.563888888888889</v>
      </c>
      <c r="G7" s="277"/>
      <c r="H7" s="294">
        <f ca="1" t="shared" si="0"/>
        <v>-2.4057832175967633</v>
      </c>
      <c r="J7" s="300">
        <f t="shared" si="1"/>
        <v>0.004861111111111205</v>
      </c>
    </row>
    <row r="8" spans="1:10" ht="12.75">
      <c r="A8" s="271">
        <f t="shared" si="3"/>
        <v>4</v>
      </c>
      <c r="B8" s="271" t="str">
        <f>B2</f>
        <v>A</v>
      </c>
      <c r="C8" s="276"/>
      <c r="D8" s="272">
        <f>IF(C8&gt;0,INDEX(Teams!C$8:C$34,C8),"")</f>
      </c>
      <c r="E8" s="272"/>
      <c r="F8" s="277">
        <f t="shared" si="2"/>
        <v>0.5663194444444446</v>
      </c>
      <c r="G8" s="277"/>
      <c r="H8" s="294">
        <f ca="1" t="shared" si="0"/>
        <v>-2.403352662040561</v>
      </c>
      <c r="J8" s="300">
        <f t="shared" si="1"/>
        <v>0.007291666666666807</v>
      </c>
    </row>
    <row r="9" spans="1:10" ht="12.75">
      <c r="A9" s="271">
        <f t="shared" si="3"/>
        <v>4</v>
      </c>
      <c r="B9" s="271" t="str">
        <f aca="true" t="shared" si="4" ref="B9:B72">B3</f>
        <v>B</v>
      </c>
      <c r="C9" s="276"/>
      <c r="D9" s="272">
        <f>IF(C9&gt;0,INDEX(Teams!C$8:C$34,C9),"")</f>
      </c>
      <c r="E9" s="272"/>
      <c r="F9" s="277">
        <f t="shared" si="2"/>
        <v>0.5663194444444446</v>
      </c>
      <c r="G9" s="277"/>
      <c r="H9" s="294">
        <f ca="1" t="shared" si="0"/>
        <v>-2.403352662040561</v>
      </c>
      <c r="J9" s="300">
        <f t="shared" si="1"/>
        <v>0.007291666666666807</v>
      </c>
    </row>
    <row r="10" spans="1:10" ht="12.75">
      <c r="A10" s="271">
        <f t="shared" si="3"/>
        <v>5</v>
      </c>
      <c r="B10" s="271" t="str">
        <f t="shared" si="4"/>
        <v>C</v>
      </c>
      <c r="C10" s="276"/>
      <c r="D10" s="272">
        <f>IF(C10&gt;0,INDEX(Teams!C$8:C$34,C10),"")</f>
      </c>
      <c r="E10" s="272"/>
      <c r="F10" s="277">
        <f t="shared" si="2"/>
        <v>0.5687500000000002</v>
      </c>
      <c r="G10" s="277"/>
      <c r="H10" s="294">
        <f ca="1" t="shared" si="0"/>
        <v>-2.4009221064843587</v>
      </c>
      <c r="J10" s="300">
        <f t="shared" si="1"/>
        <v>0.00972222222222241</v>
      </c>
    </row>
    <row r="11" spans="1:10" ht="12.75">
      <c r="A11" s="271">
        <f t="shared" si="3"/>
        <v>5</v>
      </c>
      <c r="B11" s="271" t="str">
        <f t="shared" si="4"/>
        <v>D</v>
      </c>
      <c r="C11" s="276"/>
      <c r="D11" s="272">
        <f>IF(C11&gt;0,INDEX(Teams!C$8:C$34,C11),"")</f>
      </c>
      <c r="E11" s="272"/>
      <c r="F11" s="277">
        <f t="shared" si="2"/>
        <v>0.5687500000000002</v>
      </c>
      <c r="G11" s="277"/>
      <c r="H11" s="294">
        <f ca="1" t="shared" si="0"/>
        <v>-2.4009221064843587</v>
      </c>
      <c r="J11" s="300">
        <f t="shared" si="1"/>
        <v>0.00972222222222241</v>
      </c>
    </row>
    <row r="12" spans="1:10" ht="12.75">
      <c r="A12" s="271">
        <f t="shared" si="3"/>
        <v>6</v>
      </c>
      <c r="B12" s="271" t="str">
        <f t="shared" si="4"/>
        <v>E</v>
      </c>
      <c r="C12" s="276"/>
      <c r="D12" s="272">
        <f>IF(C12&gt;0,INDEX(Teams!C$8:C$34,C12),"")</f>
      </c>
      <c r="E12" s="272"/>
      <c r="F12" s="277">
        <f t="shared" si="2"/>
        <v>0.5711805555555558</v>
      </c>
      <c r="G12" s="277"/>
      <c r="H12" s="294">
        <f ca="1" t="shared" si="0"/>
        <v>-2.3984915509281564</v>
      </c>
      <c r="J12" s="300">
        <f t="shared" si="1"/>
        <v>0.012152777777778012</v>
      </c>
    </row>
    <row r="13" spans="1:10" ht="12.75">
      <c r="A13" s="271">
        <f t="shared" si="3"/>
        <v>6</v>
      </c>
      <c r="B13" s="271" t="str">
        <f t="shared" si="4"/>
        <v>F</v>
      </c>
      <c r="C13" s="276"/>
      <c r="D13" s="272">
        <f>IF(C13&gt;0,INDEX(Teams!C$8:C$34,C13),"")</f>
      </c>
      <c r="E13" s="272"/>
      <c r="F13" s="277">
        <f t="shared" si="2"/>
        <v>0.5711805555555558</v>
      </c>
      <c r="G13" s="277"/>
      <c r="H13" s="294">
        <f ca="1" t="shared" si="0"/>
        <v>-2.3984915509281564</v>
      </c>
      <c r="J13" s="300">
        <f t="shared" si="1"/>
        <v>0.012152777777778012</v>
      </c>
    </row>
    <row r="14" spans="1:10" ht="12.75">
      <c r="A14" s="271">
        <f t="shared" si="3"/>
        <v>7</v>
      </c>
      <c r="B14" s="271" t="str">
        <f t="shared" si="4"/>
        <v>A</v>
      </c>
      <c r="C14" s="276"/>
      <c r="D14" s="272">
        <f>IF(C14&gt;0,INDEX(Teams!C$8:C$34,C14),"")</f>
      </c>
      <c r="E14" s="272"/>
      <c r="F14" s="277">
        <f t="shared" si="2"/>
        <v>0.5736111111111114</v>
      </c>
      <c r="G14" s="277"/>
      <c r="H14" s="294">
        <f ca="1" t="shared" si="0"/>
        <v>-2.396060995371954</v>
      </c>
      <c r="J14" s="300">
        <f t="shared" si="1"/>
        <v>0.014583333333333615</v>
      </c>
    </row>
    <row r="15" spans="1:10" ht="12.75">
      <c r="A15" s="271">
        <f t="shared" si="3"/>
        <v>7</v>
      </c>
      <c r="B15" s="271" t="str">
        <f t="shared" si="4"/>
        <v>B</v>
      </c>
      <c r="C15" s="276"/>
      <c r="D15" s="272">
        <f>IF(C15&gt;0,INDEX(Teams!C$8:C$34,C15),"")</f>
      </c>
      <c r="E15" s="272"/>
      <c r="F15" s="277">
        <f t="shared" si="2"/>
        <v>0.5736111111111114</v>
      </c>
      <c r="G15" s="277"/>
      <c r="H15" s="294">
        <f ca="1" t="shared" si="0"/>
        <v>-2.396060995371954</v>
      </c>
      <c r="J15" s="300">
        <f t="shared" si="1"/>
        <v>0.014583333333333615</v>
      </c>
    </row>
    <row r="16" spans="1:10" ht="12.75">
      <c r="A16" s="271">
        <f t="shared" si="3"/>
        <v>8</v>
      </c>
      <c r="B16" s="271" t="str">
        <f t="shared" si="4"/>
        <v>C</v>
      </c>
      <c r="C16" s="276"/>
      <c r="D16" s="272">
        <f>IF(C16&gt;0,INDEX(Teams!C$8:C$34,C16),"")</f>
      </c>
      <c r="E16" s="272"/>
      <c r="F16" s="277">
        <f t="shared" si="2"/>
        <v>0.576041666666667</v>
      </c>
      <c r="G16" s="277"/>
      <c r="H16" s="294">
        <f ca="1" t="shared" si="0"/>
        <v>-2.3936304398157517</v>
      </c>
      <c r="J16" s="300">
        <f t="shared" si="1"/>
        <v>0.017013888888889217</v>
      </c>
    </row>
    <row r="17" spans="1:10" ht="12.75">
      <c r="A17" s="271">
        <f t="shared" si="3"/>
        <v>8</v>
      </c>
      <c r="B17" s="271" t="str">
        <f t="shared" si="4"/>
        <v>D</v>
      </c>
      <c r="C17" s="276"/>
      <c r="D17" s="272">
        <f>IF(C17&gt;0,INDEX(Teams!C$8:C$34,C17),"")</f>
      </c>
      <c r="E17" s="272"/>
      <c r="F17" s="277">
        <f t="shared" si="2"/>
        <v>0.576041666666667</v>
      </c>
      <c r="G17" s="277"/>
      <c r="H17" s="294">
        <f ca="1" t="shared" si="0"/>
        <v>-2.3936304398157517</v>
      </c>
      <c r="J17" s="300">
        <f t="shared" si="1"/>
        <v>0.017013888888889217</v>
      </c>
    </row>
    <row r="18" spans="1:10" ht="12.75">
      <c r="A18" s="271">
        <f t="shared" si="3"/>
        <v>9</v>
      </c>
      <c r="B18" s="271" t="str">
        <f t="shared" si="4"/>
        <v>E</v>
      </c>
      <c r="C18" s="276"/>
      <c r="D18" s="272">
        <f>IF(C18&gt;0,INDEX(Teams!C$8:C$34,C18),"")</f>
      </c>
      <c r="E18" s="272"/>
      <c r="F18" s="277">
        <f t="shared" si="2"/>
        <v>0.5784722222222226</v>
      </c>
      <c r="G18" s="277"/>
      <c r="H18" s="294">
        <f ca="1" t="shared" si="0"/>
        <v>-2.3911998842595494</v>
      </c>
      <c r="J18" s="300">
        <f t="shared" si="1"/>
        <v>0.01944444444444482</v>
      </c>
    </row>
    <row r="19" spans="1:10" ht="12.75">
      <c r="A19" s="271">
        <f t="shared" si="3"/>
        <v>9</v>
      </c>
      <c r="B19" s="271" t="str">
        <f t="shared" si="4"/>
        <v>F</v>
      </c>
      <c r="C19" s="276"/>
      <c r="D19" s="272">
        <f>IF(C19&gt;0,INDEX(Teams!C$8:C$34,C19),"")</f>
      </c>
      <c r="E19" s="272"/>
      <c r="F19" s="277">
        <f t="shared" si="2"/>
        <v>0.5784722222222226</v>
      </c>
      <c r="G19" s="277"/>
      <c r="H19" s="294">
        <f ca="1" t="shared" si="0"/>
        <v>-2.3911998842595494</v>
      </c>
      <c r="J19" s="300">
        <f t="shared" si="1"/>
        <v>0.01944444444444482</v>
      </c>
    </row>
    <row r="20" spans="1:10" ht="12.75">
      <c r="A20" s="271">
        <f t="shared" si="3"/>
        <v>10</v>
      </c>
      <c r="B20" s="271" t="str">
        <f t="shared" si="4"/>
        <v>A</v>
      </c>
      <c r="C20" s="276"/>
      <c r="D20" s="272">
        <f>IF(C20&gt;0,INDEX(Teams!C$8:C$34,C20),"")</f>
      </c>
      <c r="E20" s="272"/>
      <c r="F20" s="277">
        <f t="shared" si="2"/>
        <v>0.5809027777777782</v>
      </c>
      <c r="G20" s="277"/>
      <c r="H20" s="294">
        <f ca="1" t="shared" si="0"/>
        <v>-2.388769328703347</v>
      </c>
      <c r="J20" s="300">
        <f t="shared" si="1"/>
        <v>0.021875000000000422</v>
      </c>
    </row>
    <row r="21" spans="1:10" ht="12.75">
      <c r="A21" s="271">
        <f t="shared" si="3"/>
        <v>10</v>
      </c>
      <c r="B21" s="271" t="str">
        <f t="shared" si="4"/>
        <v>B</v>
      </c>
      <c r="C21" s="276"/>
      <c r="D21" s="272">
        <f>IF(C21&gt;0,INDEX(Teams!C$8:C$34,C21),"")</f>
      </c>
      <c r="E21" s="272"/>
      <c r="F21" s="277">
        <f t="shared" si="2"/>
        <v>0.5809027777777782</v>
      </c>
      <c r="G21" s="277"/>
      <c r="H21" s="294">
        <f ca="1" t="shared" si="0"/>
        <v>-2.388769328703347</v>
      </c>
      <c r="J21" s="300">
        <f t="shared" si="1"/>
        <v>0.021875000000000422</v>
      </c>
    </row>
    <row r="22" spans="1:10" ht="12.75">
      <c r="A22" s="271">
        <f t="shared" si="3"/>
        <v>11</v>
      </c>
      <c r="B22" s="271" t="str">
        <f t="shared" si="4"/>
        <v>C</v>
      </c>
      <c r="C22" s="276"/>
      <c r="D22" s="272">
        <f>IF(C22&gt;0,INDEX(Teams!C$8:C$34,C22),"")</f>
      </c>
      <c r="E22" s="272"/>
      <c r="F22" s="277">
        <f t="shared" si="2"/>
        <v>0.5833333333333338</v>
      </c>
      <c r="G22" s="277"/>
      <c r="H22" s="294">
        <f ca="1" t="shared" si="0"/>
        <v>-2.386338773147145</v>
      </c>
      <c r="J22" s="300">
        <f t="shared" si="1"/>
        <v>0.024305555555556024</v>
      </c>
    </row>
    <row r="23" spans="1:10" ht="12.75">
      <c r="A23" s="271">
        <f t="shared" si="3"/>
        <v>11</v>
      </c>
      <c r="B23" s="271" t="str">
        <f t="shared" si="4"/>
        <v>D</v>
      </c>
      <c r="C23" s="276"/>
      <c r="D23" s="272">
        <f>IF(C23&gt;0,INDEX(Teams!C$8:C$34,C23),"")</f>
      </c>
      <c r="E23" s="272"/>
      <c r="F23" s="277">
        <f t="shared" si="2"/>
        <v>0.5833333333333338</v>
      </c>
      <c r="G23" s="277"/>
      <c r="H23" s="294">
        <f ca="1" t="shared" si="0"/>
        <v>-2.386338773147145</v>
      </c>
      <c r="J23" s="300">
        <f t="shared" si="1"/>
        <v>0.024305555555556024</v>
      </c>
    </row>
    <row r="24" spans="1:10" ht="12.75">
      <c r="A24" s="271">
        <f t="shared" si="3"/>
        <v>12</v>
      </c>
      <c r="B24" s="271" t="str">
        <f t="shared" si="4"/>
        <v>E</v>
      </c>
      <c r="C24" s="276"/>
      <c r="D24" s="272">
        <f>IF(C24&gt;0,INDEX(Teams!C$8:C$34,C24),"")</f>
      </c>
      <c r="E24" s="272"/>
      <c r="F24" s="277">
        <f t="shared" si="2"/>
        <v>0.5857638888888894</v>
      </c>
      <c r="G24" s="277"/>
      <c r="H24" s="294">
        <f ca="1" t="shared" si="0"/>
        <v>-2.3839082175909425</v>
      </c>
      <c r="J24" s="300">
        <f t="shared" si="1"/>
        <v>0.026736111111111627</v>
      </c>
    </row>
    <row r="25" spans="1:10" ht="13.5" thickBot="1">
      <c r="A25" s="271">
        <f t="shared" si="3"/>
        <v>12</v>
      </c>
      <c r="B25" s="271" t="str">
        <f t="shared" si="4"/>
        <v>F</v>
      </c>
      <c r="C25" s="276"/>
      <c r="D25" s="272">
        <f>IF(C25&gt;0,INDEX(Teams!C$8:C$34,C25),"")</f>
      </c>
      <c r="E25" s="272"/>
      <c r="F25" s="287">
        <f t="shared" si="2"/>
        <v>0.5857638888888894</v>
      </c>
      <c r="G25" s="277"/>
      <c r="H25" s="295">
        <f ca="1" t="shared" si="0"/>
        <v>-2.3839082175909425</v>
      </c>
      <c r="J25" s="300">
        <f t="shared" si="1"/>
        <v>0.026736111111111627</v>
      </c>
    </row>
    <row r="26" spans="1:10" ht="13.5" thickBot="1">
      <c r="A26" s="271">
        <f t="shared" si="3"/>
        <v>13</v>
      </c>
      <c r="B26" s="271" t="str">
        <f t="shared" si="4"/>
        <v>A</v>
      </c>
      <c r="C26" s="276"/>
      <c r="D26" s="272">
        <f>IF(C26&gt;0,INDEX(Teams!C$8:C$34,C26),"")</f>
      </c>
      <c r="E26" s="272"/>
      <c r="F26" s="288">
        <f t="shared" si="2"/>
        <v>0.588194444444445</v>
      </c>
      <c r="G26" s="277"/>
      <c r="H26" s="293">
        <f ca="1" t="shared" si="0"/>
        <v>-2.381477662042016</v>
      </c>
      <c r="I26" t="s">
        <v>125</v>
      </c>
      <c r="J26" s="300">
        <f t="shared" si="1"/>
        <v>0.02916666666666723</v>
      </c>
    </row>
    <row r="27" spans="1:10" ht="12.75">
      <c r="A27" s="271">
        <f t="shared" si="3"/>
        <v>13</v>
      </c>
      <c r="B27" s="271" t="str">
        <f t="shared" si="4"/>
        <v>B</v>
      </c>
      <c r="C27" s="276"/>
      <c r="D27" s="272">
        <f>IF(C27&gt;0,INDEX(Teams!C$8:C$34,C27),"")</f>
      </c>
      <c r="E27" s="272"/>
      <c r="F27" s="286">
        <f t="shared" si="2"/>
        <v>0.588194444444445</v>
      </c>
      <c r="G27" s="277"/>
      <c r="H27" s="294">
        <f ca="1" t="shared" si="0"/>
        <v>-2.381477662042016</v>
      </c>
      <c r="J27" s="300">
        <f t="shared" si="1"/>
        <v>0.02916666666666723</v>
      </c>
    </row>
    <row r="28" spans="1:10" ht="12.75">
      <c r="A28" s="271">
        <f t="shared" si="3"/>
        <v>14</v>
      </c>
      <c r="B28" s="271" t="str">
        <f t="shared" si="4"/>
        <v>C</v>
      </c>
      <c r="C28" s="276"/>
      <c r="D28" s="272">
        <f>IF(C28&gt;0,INDEX(Teams!C$8:C$34,C28),"")</f>
      </c>
      <c r="E28" s="272"/>
      <c r="F28" s="277">
        <f t="shared" si="2"/>
        <v>0.5906250000000006</v>
      </c>
      <c r="G28" s="277"/>
      <c r="H28" s="294">
        <f ca="1" t="shared" si="0"/>
        <v>-2.379047106485814</v>
      </c>
      <c r="J28" s="300">
        <f t="shared" si="1"/>
        <v>0.03159722222222283</v>
      </c>
    </row>
    <row r="29" spans="1:10" ht="12.75">
      <c r="A29" s="271">
        <f t="shared" si="3"/>
        <v>14</v>
      </c>
      <c r="B29" s="271" t="str">
        <f t="shared" si="4"/>
        <v>D</v>
      </c>
      <c r="C29" s="276"/>
      <c r="D29" s="272">
        <f>IF(C29&gt;0,INDEX(Teams!C$8:C$34,C29),"")</f>
      </c>
      <c r="E29" s="272"/>
      <c r="F29" s="277">
        <f t="shared" si="2"/>
        <v>0.5906250000000006</v>
      </c>
      <c r="G29" s="277"/>
      <c r="H29" s="294">
        <f ca="1" t="shared" si="0"/>
        <v>-2.379047106485814</v>
      </c>
      <c r="J29" s="300">
        <f t="shared" si="1"/>
        <v>0.03159722222222283</v>
      </c>
    </row>
    <row r="30" spans="1:10" ht="12.75">
      <c r="A30" s="271">
        <f t="shared" si="3"/>
        <v>15</v>
      </c>
      <c r="B30" s="271" t="str">
        <f t="shared" si="4"/>
        <v>E</v>
      </c>
      <c r="C30" s="276"/>
      <c r="D30" s="272">
        <f>IF(C30&gt;0,INDEX(Teams!C$8:C$34,C30),"")</f>
      </c>
      <c r="E30" s="272"/>
      <c r="F30" s="277">
        <f t="shared" si="2"/>
        <v>0.5930555555555562</v>
      </c>
      <c r="G30" s="277"/>
      <c r="H30" s="294">
        <f ca="1" t="shared" si="0"/>
        <v>-2.3766165509296115</v>
      </c>
      <c r="J30" s="300">
        <f t="shared" si="1"/>
        <v>0.034027777777778434</v>
      </c>
    </row>
    <row r="31" spans="1:10" ht="12.75">
      <c r="A31" s="271">
        <f t="shared" si="3"/>
        <v>15</v>
      </c>
      <c r="B31" s="271" t="str">
        <f t="shared" si="4"/>
        <v>F</v>
      </c>
      <c r="C31" s="276"/>
      <c r="D31" s="272">
        <f>IF(C31&gt;0,INDEX(Teams!C$8:C$34,C31),"")</f>
      </c>
      <c r="E31" s="272"/>
      <c r="F31" s="277">
        <f t="shared" si="2"/>
        <v>0.5930555555555562</v>
      </c>
      <c r="G31" s="277"/>
      <c r="H31" s="294">
        <f ca="1" t="shared" si="0"/>
        <v>-2.3766165509296115</v>
      </c>
      <c r="J31" s="300">
        <f t="shared" si="1"/>
        <v>0.034027777777778434</v>
      </c>
    </row>
    <row r="32" spans="1:10" ht="12.75">
      <c r="A32" s="271">
        <f t="shared" si="3"/>
        <v>16</v>
      </c>
      <c r="B32" s="271" t="str">
        <f t="shared" si="4"/>
        <v>A</v>
      </c>
      <c r="C32" s="276"/>
      <c r="D32" s="272">
        <f>IF(C32&gt;0,INDEX(Teams!C$8:C$34,C32),"")</f>
      </c>
      <c r="E32" s="272"/>
      <c r="F32" s="277">
        <f t="shared" si="2"/>
        <v>0.5954861111111118</v>
      </c>
      <c r="G32" s="277"/>
      <c r="H32" s="294">
        <f ca="1" t="shared" si="0"/>
        <v>-2.3741859953734092</v>
      </c>
      <c r="J32" s="300">
        <f t="shared" si="1"/>
        <v>0.036458333333334036</v>
      </c>
    </row>
    <row r="33" spans="1:10" ht="12.75">
      <c r="A33" s="271">
        <f t="shared" si="3"/>
        <v>16</v>
      </c>
      <c r="B33" s="271" t="str">
        <f t="shared" si="4"/>
        <v>B</v>
      </c>
      <c r="C33" s="276"/>
      <c r="D33" s="272">
        <f>IF(C33&gt;0,INDEX(Teams!C$8:C$34,C33),"")</f>
      </c>
      <c r="E33" s="272"/>
      <c r="F33" s="277">
        <f t="shared" si="2"/>
        <v>0.5954861111111118</v>
      </c>
      <c r="G33" s="277"/>
      <c r="H33" s="294">
        <f ca="1" t="shared" si="0"/>
        <v>-2.3741859953734092</v>
      </c>
      <c r="J33" s="300">
        <f t="shared" si="1"/>
        <v>0.036458333333334036</v>
      </c>
    </row>
    <row r="34" spans="1:10" ht="12.75">
      <c r="A34" s="271">
        <f t="shared" si="3"/>
        <v>17</v>
      </c>
      <c r="B34" s="271" t="str">
        <f t="shared" si="4"/>
        <v>C</v>
      </c>
      <c r="C34" s="276"/>
      <c r="D34" s="272">
        <f>IF(C34&gt;0,INDEX(Teams!C$8:C$34,C34),"")</f>
      </c>
      <c r="E34" s="272"/>
      <c r="F34" s="277">
        <f t="shared" si="2"/>
        <v>0.5979166666666674</v>
      </c>
      <c r="G34" s="277"/>
      <c r="H34" s="294">
        <f ca="1" t="shared" si="0"/>
        <v>-2.371755439817207</v>
      </c>
      <c r="J34" s="300">
        <f t="shared" si="1"/>
        <v>0.03888888888888964</v>
      </c>
    </row>
    <row r="35" spans="1:10" ht="12.75">
      <c r="A35" s="271">
        <f t="shared" si="3"/>
        <v>17</v>
      </c>
      <c r="B35" s="271" t="str">
        <f t="shared" si="4"/>
        <v>D</v>
      </c>
      <c r="C35" s="276"/>
      <c r="D35" s="272">
        <f>IF(C35&gt;0,INDEX(Teams!C$8:C$34,C35),"")</f>
      </c>
      <c r="E35" s="272"/>
      <c r="F35" s="277">
        <f t="shared" si="2"/>
        <v>0.5979166666666674</v>
      </c>
      <c r="G35" s="277"/>
      <c r="H35" s="294">
        <f ca="1" t="shared" si="0"/>
        <v>-2.371755439817207</v>
      </c>
      <c r="J35" s="300">
        <f t="shared" si="1"/>
        <v>0.03888888888888964</v>
      </c>
    </row>
    <row r="36" spans="1:10" ht="12.75">
      <c r="A36" s="271">
        <f t="shared" si="3"/>
        <v>18</v>
      </c>
      <c r="B36" s="271" t="str">
        <f t="shared" si="4"/>
        <v>E</v>
      </c>
      <c r="C36" s="276"/>
      <c r="D36" s="272">
        <f>IF(C36&gt;0,INDEX(Teams!C$8:C$34,C36),"")</f>
      </c>
      <c r="E36" s="272"/>
      <c r="F36" s="277">
        <f t="shared" si="2"/>
        <v>0.600347222222223</v>
      </c>
      <c r="G36" s="277"/>
      <c r="H36" s="294">
        <f ca="1" t="shared" si="0"/>
        <v>-2.3693248842610046</v>
      </c>
      <c r="J36" s="300">
        <f t="shared" si="1"/>
        <v>0.04131944444444524</v>
      </c>
    </row>
    <row r="37" spans="1:10" ht="12.75">
      <c r="A37" s="271">
        <f t="shared" si="3"/>
        <v>18</v>
      </c>
      <c r="B37" s="271" t="str">
        <f t="shared" si="4"/>
        <v>F</v>
      </c>
      <c r="C37" s="276"/>
      <c r="D37" s="272">
        <f>IF(C37&gt;0,INDEX(Teams!C$8:C$34,C37),"")</f>
      </c>
      <c r="E37" s="272"/>
      <c r="F37" s="277">
        <f t="shared" si="2"/>
        <v>0.600347222222223</v>
      </c>
      <c r="G37" s="277"/>
      <c r="H37" s="294">
        <f ca="1" t="shared" si="0"/>
        <v>-2.3693248842610046</v>
      </c>
      <c r="J37" s="300">
        <f t="shared" si="1"/>
        <v>0.04131944444444524</v>
      </c>
    </row>
    <row r="38" spans="1:10" ht="12.75">
      <c r="A38" s="271">
        <f t="shared" si="3"/>
        <v>19</v>
      </c>
      <c r="B38" s="271" t="str">
        <f t="shared" si="4"/>
        <v>A</v>
      </c>
      <c r="C38" s="276"/>
      <c r="D38" s="272">
        <f>IF(C38&gt;0,INDEX(Teams!C$8:C$34,C38),"")</f>
      </c>
      <c r="E38" s="272"/>
      <c r="F38" s="277">
        <f t="shared" si="2"/>
        <v>0.6027777777777786</v>
      </c>
      <c r="G38" s="277"/>
      <c r="H38" s="294">
        <f ca="1" t="shared" si="0"/>
        <v>-2.3668943287048023</v>
      </c>
      <c r="J38" s="300">
        <f t="shared" si="1"/>
        <v>0.043750000000000844</v>
      </c>
    </row>
    <row r="39" spans="1:10" ht="12.75">
      <c r="A39" s="271">
        <f t="shared" si="3"/>
        <v>19</v>
      </c>
      <c r="B39" s="271" t="str">
        <f t="shared" si="4"/>
        <v>B</v>
      </c>
      <c r="C39" s="276"/>
      <c r="D39" s="272">
        <f>IF(C39&gt;0,INDEX(Teams!C$8:C$34,C39),"")</f>
      </c>
      <c r="E39" s="272"/>
      <c r="F39" s="277">
        <f t="shared" si="2"/>
        <v>0.6027777777777786</v>
      </c>
      <c r="G39" s="277"/>
      <c r="H39" s="294">
        <f ca="1" t="shared" si="0"/>
        <v>-2.3668943287048023</v>
      </c>
      <c r="J39" s="300">
        <f t="shared" si="1"/>
        <v>0.043750000000000844</v>
      </c>
    </row>
    <row r="40" spans="1:10" ht="12.75">
      <c r="A40" s="271">
        <f t="shared" si="3"/>
        <v>20</v>
      </c>
      <c r="B40" s="271" t="str">
        <f t="shared" si="4"/>
        <v>C</v>
      </c>
      <c r="C40" s="276"/>
      <c r="D40" s="272">
        <f>IF(C40&gt;0,INDEX(Teams!C$8:C$34,C40),"")</f>
      </c>
      <c r="E40" s="272"/>
      <c r="F40" s="277">
        <f t="shared" si="2"/>
        <v>0.6052083333333342</v>
      </c>
      <c r="G40" s="277"/>
      <c r="H40" s="294">
        <f ca="1" t="shared" si="0"/>
        <v>-2.3644637731486</v>
      </c>
      <c r="J40" s="300">
        <f t="shared" si="1"/>
        <v>0.046180555555556446</v>
      </c>
    </row>
    <row r="41" spans="1:10" ht="13.5" thickBot="1">
      <c r="A41" s="271">
        <f t="shared" si="3"/>
        <v>20</v>
      </c>
      <c r="B41" s="271" t="str">
        <f t="shared" si="4"/>
        <v>D</v>
      </c>
      <c r="C41" s="276"/>
      <c r="D41" s="272">
        <f>IF(C41&gt;0,INDEX(Teams!C$8:C$34,C41),"")</f>
      </c>
      <c r="E41" s="272"/>
      <c r="F41" s="289">
        <f t="shared" si="2"/>
        <v>0.6052083333333342</v>
      </c>
      <c r="G41" s="277"/>
      <c r="H41" s="294">
        <f ca="1" t="shared" si="0"/>
        <v>-2.3644637731486</v>
      </c>
      <c r="I41" t="s">
        <v>126</v>
      </c>
      <c r="J41" s="300">
        <f t="shared" si="1"/>
        <v>0.046180555555556446</v>
      </c>
    </row>
    <row r="42" spans="1:12" ht="13.5" thickBot="1">
      <c r="A42" s="271">
        <f t="shared" si="3"/>
        <v>21</v>
      </c>
      <c r="B42" s="271" t="str">
        <f t="shared" si="4"/>
        <v>E</v>
      </c>
      <c r="C42" s="276"/>
      <c r="D42" s="272">
        <f>IF(C42&gt;0,INDEX(Teams!C$8:C$34,C42),"")</f>
      </c>
      <c r="E42" s="272"/>
      <c r="F42" s="285">
        <f>F40+$J$1+L42</f>
        <v>0.6180555555555565</v>
      </c>
      <c r="G42" s="277"/>
      <c r="H42" s="294">
        <f ca="1" t="shared" si="0"/>
        <v>-2.3516165509281564</v>
      </c>
      <c r="I42" t="s">
        <v>127</v>
      </c>
      <c r="J42" s="300">
        <f t="shared" si="1"/>
        <v>0.05902777777777868</v>
      </c>
      <c r="K42" s="300"/>
      <c r="L42" s="300">
        <v>0.010416666666666666</v>
      </c>
    </row>
    <row r="43" spans="1:12" ht="12.75">
      <c r="A43" s="271">
        <f t="shared" si="3"/>
        <v>21</v>
      </c>
      <c r="B43" s="271" t="str">
        <f t="shared" si="4"/>
        <v>F</v>
      </c>
      <c r="C43" s="276"/>
      <c r="D43" s="272">
        <f>IF(C43&gt;0,INDEX(Teams!C$8:C$34,C43),"")</f>
      </c>
      <c r="E43" s="272"/>
      <c r="F43" s="286">
        <f>F41+$J$1+L43</f>
        <v>0.6180555555555565</v>
      </c>
      <c r="G43" s="277"/>
      <c r="H43" s="294">
        <f ca="1" t="shared" si="0"/>
        <v>-2.3516165509281564</v>
      </c>
      <c r="J43" s="300">
        <f t="shared" si="1"/>
        <v>0.05902777777777868</v>
      </c>
      <c r="K43" s="300"/>
      <c r="L43" s="300">
        <v>0.010416666666666666</v>
      </c>
    </row>
    <row r="44" spans="1:10" ht="12.75">
      <c r="A44" s="271">
        <f t="shared" si="3"/>
        <v>22</v>
      </c>
      <c r="B44" s="271" t="str">
        <f t="shared" si="4"/>
        <v>A</v>
      </c>
      <c r="C44" s="276"/>
      <c r="D44" s="272">
        <f>IF(C44&gt;0,INDEX(Teams!C$8:C$34,C44),"")</f>
      </c>
      <c r="E44" s="272"/>
      <c r="F44" s="277">
        <f t="shared" si="2"/>
        <v>0.6204861111111121</v>
      </c>
      <c r="G44" s="277"/>
      <c r="H44" s="294">
        <f ca="1" t="shared" si="0"/>
        <v>-2.349185995371954</v>
      </c>
      <c r="J44" s="300">
        <f t="shared" si="1"/>
        <v>0.06145833333333428</v>
      </c>
    </row>
    <row r="45" spans="1:10" ht="12.75">
      <c r="A45" s="271">
        <f t="shared" si="3"/>
        <v>22</v>
      </c>
      <c r="B45" s="271" t="str">
        <f t="shared" si="4"/>
        <v>B</v>
      </c>
      <c r="C45" s="276"/>
      <c r="D45" s="272">
        <f>IF(C45&gt;0,INDEX(Teams!C$8:C$34,C45),"")</f>
      </c>
      <c r="E45" s="272"/>
      <c r="F45" s="277">
        <f t="shared" si="2"/>
        <v>0.6204861111111121</v>
      </c>
      <c r="G45" s="277"/>
      <c r="H45" s="294">
        <f ca="1" t="shared" si="0"/>
        <v>-2.349185995371954</v>
      </c>
      <c r="J45" s="300">
        <f t="shared" si="1"/>
        <v>0.06145833333333428</v>
      </c>
    </row>
    <row r="46" spans="1:10" ht="12.75">
      <c r="A46" s="271">
        <f t="shared" si="3"/>
        <v>23</v>
      </c>
      <c r="B46" s="271" t="str">
        <f t="shared" si="4"/>
        <v>C</v>
      </c>
      <c r="C46" s="276"/>
      <c r="D46" s="272">
        <f>IF(C46&gt;0,INDEX(Teams!C$8:C$34,C46),"")</f>
      </c>
      <c r="E46" s="272"/>
      <c r="F46" s="277">
        <f t="shared" si="2"/>
        <v>0.6229166666666677</v>
      </c>
      <c r="G46" s="277"/>
      <c r="H46" s="294">
        <f ca="1" t="shared" si="0"/>
        <v>-2.3467554398157517</v>
      </c>
      <c r="J46" s="300">
        <f t="shared" si="1"/>
        <v>0.06388888888888988</v>
      </c>
    </row>
    <row r="47" spans="1:10" ht="12.75">
      <c r="A47" s="271">
        <f t="shared" si="3"/>
        <v>23</v>
      </c>
      <c r="B47" s="271" t="str">
        <f t="shared" si="4"/>
        <v>D</v>
      </c>
      <c r="C47" s="276"/>
      <c r="D47" s="272">
        <f>IF(C47&gt;0,INDEX(Teams!C$8:C$34,C47),"")</f>
      </c>
      <c r="E47" s="272"/>
      <c r="F47" s="277">
        <f t="shared" si="2"/>
        <v>0.6229166666666677</v>
      </c>
      <c r="G47" s="277"/>
      <c r="H47" s="294">
        <f ca="1" t="shared" si="0"/>
        <v>-2.3467554398157517</v>
      </c>
      <c r="J47" s="300">
        <f t="shared" si="1"/>
        <v>0.06388888888888988</v>
      </c>
    </row>
    <row r="48" spans="1:10" ht="12.75">
      <c r="A48" s="271">
        <f t="shared" si="3"/>
        <v>24</v>
      </c>
      <c r="B48" s="271" t="str">
        <f t="shared" si="4"/>
        <v>E</v>
      </c>
      <c r="C48" s="276"/>
      <c r="D48" s="272">
        <f>IF(C48&gt;0,INDEX(Teams!C$8:C$34,C48),"")</f>
      </c>
      <c r="E48" s="272"/>
      <c r="F48" s="277">
        <f t="shared" si="2"/>
        <v>0.6253472222222233</v>
      </c>
      <c r="G48" s="277"/>
      <c r="H48" s="294">
        <f ca="1" t="shared" si="0"/>
        <v>-2.3443248842595494</v>
      </c>
      <c r="J48" s="300">
        <f t="shared" si="1"/>
        <v>0.06631944444444549</v>
      </c>
    </row>
    <row r="49" spans="1:10" ht="13.5" thickBot="1">
      <c r="A49" s="271">
        <f t="shared" si="3"/>
        <v>24</v>
      </c>
      <c r="B49" s="271" t="str">
        <f t="shared" si="4"/>
        <v>F</v>
      </c>
      <c r="C49" s="276"/>
      <c r="D49" s="272">
        <f>IF(C49&gt;0,INDEX(Teams!C$8:C$34,C49),"")</f>
      </c>
      <c r="E49" s="272"/>
      <c r="F49" s="287">
        <f t="shared" si="2"/>
        <v>0.6253472222222233</v>
      </c>
      <c r="G49" s="277"/>
      <c r="H49" s="295">
        <f ca="1" t="shared" si="0"/>
        <v>-2.3443248842595494</v>
      </c>
      <c r="J49" s="300">
        <f t="shared" si="1"/>
        <v>0.06631944444444549</v>
      </c>
    </row>
    <row r="50" spans="1:10" ht="13.5" thickBot="1">
      <c r="A50" s="271">
        <f t="shared" si="3"/>
        <v>25</v>
      </c>
      <c r="B50" s="271" t="str">
        <f t="shared" si="4"/>
        <v>A</v>
      </c>
      <c r="C50" s="276"/>
      <c r="D50" s="272">
        <f>IF(C50&gt;0,INDEX(Teams!C$8:C$34,C50),"")</f>
      </c>
      <c r="E50" s="272"/>
      <c r="F50" s="290">
        <f t="shared" si="2"/>
        <v>0.6277777777777789</v>
      </c>
      <c r="G50" s="277"/>
      <c r="H50" s="293">
        <f ca="1" t="shared" si="0"/>
        <v>-2.341894328703347</v>
      </c>
      <c r="I50" t="s">
        <v>128</v>
      </c>
      <c r="J50" s="300">
        <f t="shared" si="1"/>
        <v>0.06875000000000109</v>
      </c>
    </row>
    <row r="51" spans="1:10" ht="12.75">
      <c r="A51" s="271">
        <f t="shared" si="3"/>
        <v>25</v>
      </c>
      <c r="B51" s="271" t="str">
        <f t="shared" si="4"/>
        <v>B</v>
      </c>
      <c r="C51" s="276"/>
      <c r="D51" s="272">
        <f>IF(C51&gt;0,INDEX(Teams!C$8:C$34,C51),"")</f>
      </c>
      <c r="E51" s="272"/>
      <c r="F51" s="286">
        <f t="shared" si="2"/>
        <v>0.6277777777777789</v>
      </c>
      <c r="G51" s="277"/>
      <c r="H51" s="294">
        <f ca="1" t="shared" si="0"/>
        <v>-2.341894328703347</v>
      </c>
      <c r="J51" s="300">
        <f t="shared" si="1"/>
        <v>0.06875000000000109</v>
      </c>
    </row>
    <row r="52" spans="1:10" ht="12.75">
      <c r="A52" s="271">
        <f t="shared" si="3"/>
        <v>26</v>
      </c>
      <c r="B52" s="271" t="str">
        <f t="shared" si="4"/>
        <v>C</v>
      </c>
      <c r="C52" s="276"/>
      <c r="D52" s="272">
        <f>IF(C52&gt;0,INDEX(Teams!C$8:C$34,C52),"")</f>
      </c>
      <c r="E52" s="272"/>
      <c r="F52" s="277">
        <f t="shared" si="2"/>
        <v>0.6302083333333345</v>
      </c>
      <c r="G52" s="277"/>
      <c r="H52" s="294">
        <f ca="1" t="shared" si="0"/>
        <v>-2.339463773147145</v>
      </c>
      <c r="J52" s="300">
        <f t="shared" si="1"/>
        <v>0.07118055555555669</v>
      </c>
    </row>
    <row r="53" spans="1:10" ht="12.75">
      <c r="A53" s="271">
        <f t="shared" si="3"/>
        <v>26</v>
      </c>
      <c r="B53" s="271" t="str">
        <f t="shared" si="4"/>
        <v>D</v>
      </c>
      <c r="C53" s="276"/>
      <c r="D53" s="272">
        <f>IF(C53&gt;0,INDEX(Teams!C$8:C$34,C53),"")</f>
      </c>
      <c r="E53" s="272"/>
      <c r="F53" s="277">
        <f t="shared" si="2"/>
        <v>0.6302083333333345</v>
      </c>
      <c r="G53" s="277"/>
      <c r="H53" s="294">
        <f ca="1" t="shared" si="0"/>
        <v>-2.339463773147145</v>
      </c>
      <c r="J53" s="300">
        <f t="shared" si="1"/>
        <v>0.07118055555555669</v>
      </c>
    </row>
    <row r="54" spans="1:10" ht="12.75">
      <c r="A54" s="271">
        <f t="shared" si="3"/>
        <v>27</v>
      </c>
      <c r="B54" s="271" t="str">
        <f t="shared" si="4"/>
        <v>E</v>
      </c>
      <c r="C54" s="276"/>
      <c r="D54" s="272">
        <f>IF(C54&gt;0,INDEX(Teams!C$8:C$34,C54),"")</f>
      </c>
      <c r="E54" s="272"/>
      <c r="F54" s="277">
        <f t="shared" si="2"/>
        <v>0.6326388888888901</v>
      </c>
      <c r="G54" s="277"/>
      <c r="H54" s="294">
        <f ca="1" t="shared" si="0"/>
        <v>-2.3370332175909425</v>
      </c>
      <c r="J54" s="300">
        <f t="shared" si="1"/>
        <v>0.07361111111111229</v>
      </c>
    </row>
    <row r="55" spans="1:10" ht="12.75">
      <c r="A55" s="271">
        <f t="shared" si="3"/>
        <v>27</v>
      </c>
      <c r="B55" s="271" t="str">
        <f t="shared" si="4"/>
        <v>F</v>
      </c>
      <c r="C55" s="276"/>
      <c r="D55" s="272">
        <f>IF(C55&gt;0,INDEX(Teams!C$8:C$34,C55),"")</f>
      </c>
      <c r="E55" s="272"/>
      <c r="F55" s="277">
        <f t="shared" si="2"/>
        <v>0.6326388888888901</v>
      </c>
      <c r="G55" s="277"/>
      <c r="H55" s="294">
        <f ca="1" t="shared" si="0"/>
        <v>-2.3370332175909425</v>
      </c>
      <c r="J55" s="300">
        <f t="shared" si="1"/>
        <v>0.07361111111111229</v>
      </c>
    </row>
    <row r="56" spans="1:10" ht="12.75">
      <c r="A56" s="271">
        <f t="shared" si="3"/>
        <v>28</v>
      </c>
      <c r="B56" s="271" t="str">
        <f t="shared" si="4"/>
        <v>A</v>
      </c>
      <c r="C56" s="276"/>
      <c r="D56" s="272">
        <f>IF(C56&gt;0,INDEX(Teams!C$8:C$34,C56),"")</f>
      </c>
      <c r="E56" s="272"/>
      <c r="F56" s="277">
        <f t="shared" si="2"/>
        <v>0.6350694444444457</v>
      </c>
      <c r="G56" s="277"/>
      <c r="H56" s="294">
        <f ca="1" t="shared" si="0"/>
        <v>-2.334602662042016</v>
      </c>
      <c r="J56" s="300">
        <f t="shared" si="1"/>
        <v>0.0760416666666679</v>
      </c>
    </row>
    <row r="57" spans="1:10" ht="12.75">
      <c r="A57" s="271">
        <f t="shared" si="3"/>
        <v>28</v>
      </c>
      <c r="B57" s="271" t="str">
        <f t="shared" si="4"/>
        <v>B</v>
      </c>
      <c r="C57" s="276"/>
      <c r="D57" s="272">
        <f>IF(C57&gt;0,INDEX(Teams!C$8:C$34,C57),"")</f>
      </c>
      <c r="E57" s="272"/>
      <c r="F57" s="277">
        <f t="shared" si="2"/>
        <v>0.6350694444444457</v>
      </c>
      <c r="G57" s="277"/>
      <c r="H57" s="294">
        <f ca="1" t="shared" si="0"/>
        <v>-2.334602662042016</v>
      </c>
      <c r="J57" s="300">
        <f t="shared" si="1"/>
        <v>0.0760416666666679</v>
      </c>
    </row>
    <row r="58" spans="1:10" ht="12.75">
      <c r="A58" s="271">
        <f t="shared" si="3"/>
        <v>29</v>
      </c>
      <c r="B58" s="271" t="str">
        <f t="shared" si="4"/>
        <v>C</v>
      </c>
      <c r="C58" s="276"/>
      <c r="D58" s="272">
        <f>IF(C58&gt;0,INDEX(Teams!C$8:C$34,C58),"")</f>
      </c>
      <c r="E58" s="272"/>
      <c r="F58" s="277">
        <f t="shared" si="2"/>
        <v>0.6375000000000013</v>
      </c>
      <c r="G58" s="277"/>
      <c r="H58" s="294">
        <f ca="1" t="shared" si="0"/>
        <v>-2.332172106485814</v>
      </c>
      <c r="J58" s="300">
        <f t="shared" si="1"/>
        <v>0.0784722222222235</v>
      </c>
    </row>
    <row r="59" spans="1:10" ht="12.75">
      <c r="A59" s="271">
        <f t="shared" si="3"/>
        <v>29</v>
      </c>
      <c r="B59" s="271" t="str">
        <f t="shared" si="4"/>
        <v>D</v>
      </c>
      <c r="C59" s="276"/>
      <c r="D59" s="272">
        <f>IF(C59&gt;0,INDEX(Teams!C$8:C$34,C59),"")</f>
      </c>
      <c r="E59" s="272"/>
      <c r="F59" s="277">
        <f t="shared" si="2"/>
        <v>0.6375000000000013</v>
      </c>
      <c r="G59" s="277"/>
      <c r="H59" s="294">
        <f ca="1" t="shared" si="0"/>
        <v>-2.332172106485814</v>
      </c>
      <c r="J59" s="300">
        <f t="shared" si="1"/>
        <v>0.0784722222222235</v>
      </c>
    </row>
    <row r="60" spans="1:10" ht="12.75">
      <c r="A60" s="271">
        <f t="shared" si="3"/>
        <v>30</v>
      </c>
      <c r="B60" s="271" t="str">
        <f t="shared" si="4"/>
        <v>E</v>
      </c>
      <c r="C60" s="276"/>
      <c r="D60" s="272">
        <f>IF(C60&gt;0,INDEX(Teams!C$8:C$34,C60),"")</f>
      </c>
      <c r="E60" s="272"/>
      <c r="F60" s="277">
        <f t="shared" si="2"/>
        <v>0.6399305555555569</v>
      </c>
      <c r="G60" s="277"/>
      <c r="H60" s="294">
        <f ca="1" t="shared" si="0"/>
        <v>-2.3297415509296115</v>
      </c>
      <c r="J60" s="300">
        <f t="shared" si="1"/>
        <v>0.0809027777777791</v>
      </c>
    </row>
    <row r="61" spans="1:10" ht="12.75">
      <c r="A61" s="271">
        <f t="shared" si="3"/>
        <v>30</v>
      </c>
      <c r="B61" s="271" t="str">
        <f t="shared" si="4"/>
        <v>F</v>
      </c>
      <c r="C61" s="276"/>
      <c r="D61" s="272">
        <f>IF(C61&gt;0,INDEX(Teams!C$8:C$34,C61),"")</f>
      </c>
      <c r="E61" s="272"/>
      <c r="F61" s="277">
        <f t="shared" si="2"/>
        <v>0.6399305555555569</v>
      </c>
      <c r="G61" s="277"/>
      <c r="H61" s="294">
        <f ca="1" t="shared" si="0"/>
        <v>-2.3297415509296115</v>
      </c>
      <c r="J61" s="300">
        <f t="shared" si="1"/>
        <v>0.0809027777777791</v>
      </c>
    </row>
    <row r="62" spans="1:10" ht="12.75">
      <c r="A62" s="271">
        <f t="shared" si="3"/>
        <v>31</v>
      </c>
      <c r="B62" s="271" t="str">
        <f t="shared" si="4"/>
        <v>A</v>
      </c>
      <c r="C62" s="276"/>
      <c r="D62" s="272">
        <f>IF(C62&gt;0,INDEX(Teams!C$8:C$34,C62),"")</f>
      </c>
      <c r="E62" s="272"/>
      <c r="F62" s="277">
        <f t="shared" si="2"/>
        <v>0.6423611111111125</v>
      </c>
      <c r="G62" s="277"/>
      <c r="H62" s="294">
        <f ca="1" t="shared" si="0"/>
        <v>-2.3273109953734092</v>
      </c>
      <c r="J62" s="300">
        <f t="shared" si="1"/>
        <v>0.0833333333333347</v>
      </c>
    </row>
    <row r="63" spans="1:10" ht="12.75">
      <c r="A63" s="271">
        <f t="shared" si="3"/>
        <v>31</v>
      </c>
      <c r="B63" s="271" t="str">
        <f t="shared" si="4"/>
        <v>B</v>
      </c>
      <c r="C63" s="276"/>
      <c r="D63" s="272">
        <f>IF(C63&gt;0,INDEX(Teams!C$8:C$34,C63),"")</f>
      </c>
      <c r="E63" s="272"/>
      <c r="F63" s="277">
        <f t="shared" si="2"/>
        <v>0.6423611111111125</v>
      </c>
      <c r="G63" s="277"/>
      <c r="H63" s="294">
        <f ca="1" t="shared" si="0"/>
        <v>-2.3273109953734092</v>
      </c>
      <c r="J63" s="300">
        <f t="shared" si="1"/>
        <v>0.0833333333333347</v>
      </c>
    </row>
    <row r="64" spans="1:10" ht="12.75">
      <c r="A64" s="271">
        <f t="shared" si="3"/>
        <v>32</v>
      </c>
      <c r="B64" s="271" t="str">
        <f t="shared" si="4"/>
        <v>C</v>
      </c>
      <c r="C64" s="276"/>
      <c r="D64" s="272">
        <f>IF(C64&gt;0,INDEX(Teams!C$8:C$34,C64),"")</f>
      </c>
      <c r="E64" s="272"/>
      <c r="F64" s="277">
        <f t="shared" si="2"/>
        <v>0.6447916666666681</v>
      </c>
      <c r="G64" s="277"/>
      <c r="H64" s="294">
        <f ca="1" t="shared" si="0"/>
        <v>-2.324880439817207</v>
      </c>
      <c r="J64" s="300">
        <f t="shared" si="1"/>
        <v>0.0857638888888903</v>
      </c>
    </row>
    <row r="65" spans="1:10" ht="12.75">
      <c r="A65" s="271">
        <f t="shared" si="3"/>
        <v>32</v>
      </c>
      <c r="B65" s="271" t="str">
        <f t="shared" si="4"/>
        <v>D</v>
      </c>
      <c r="C65" s="276"/>
      <c r="D65" s="272">
        <f>IF(C65&gt;0,INDEX(Teams!C$8:C$34,C65),"")</f>
      </c>
      <c r="E65" s="272"/>
      <c r="F65" s="277">
        <f t="shared" si="2"/>
        <v>0.6447916666666681</v>
      </c>
      <c r="G65" s="277"/>
      <c r="H65" s="294">
        <f ca="1" t="shared" si="0"/>
        <v>-2.324880439817207</v>
      </c>
      <c r="J65" s="300">
        <f t="shared" si="1"/>
        <v>0.0857638888888903</v>
      </c>
    </row>
    <row r="66" spans="1:10" ht="12.75">
      <c r="A66" s="271">
        <f t="shared" si="3"/>
        <v>33</v>
      </c>
      <c r="B66" s="271" t="str">
        <f t="shared" si="4"/>
        <v>E</v>
      </c>
      <c r="C66" s="276"/>
      <c r="D66" s="272">
        <f>IF(C66&gt;0,INDEX(Teams!C$8:C$34,C66),"")</f>
      </c>
      <c r="E66" s="272"/>
      <c r="F66" s="277">
        <f t="shared" si="2"/>
        <v>0.6472222222222237</v>
      </c>
      <c r="G66" s="277"/>
      <c r="H66" s="294">
        <f ca="1" t="shared" si="0"/>
        <v>-2.3224498842610046</v>
      </c>
      <c r="J66" s="300">
        <f t="shared" si="1"/>
        <v>0.08819444444444591</v>
      </c>
    </row>
    <row r="67" spans="1:10" ht="12.75">
      <c r="A67" s="271">
        <f t="shared" si="3"/>
        <v>33</v>
      </c>
      <c r="B67" s="271" t="str">
        <f t="shared" si="4"/>
        <v>F</v>
      </c>
      <c r="C67" s="276"/>
      <c r="D67" s="272">
        <f>IF(C67&gt;0,INDEX(Teams!C$8:C$34,C67),"")</f>
      </c>
      <c r="E67" s="272"/>
      <c r="F67" s="277">
        <f t="shared" si="2"/>
        <v>0.6472222222222237</v>
      </c>
      <c r="G67" s="277"/>
      <c r="H67" s="294">
        <f aca="true" ca="1" t="shared" si="5" ref="H67:H97">F67+$L$1-NOW()</f>
        <v>-2.3224498842610046</v>
      </c>
      <c r="J67" s="300">
        <f aca="true" t="shared" si="6" ref="J67:J82">F67-F$2</f>
        <v>0.08819444444444591</v>
      </c>
    </row>
    <row r="68" spans="1:10" ht="12.75">
      <c r="A68" s="271">
        <f t="shared" si="3"/>
        <v>34</v>
      </c>
      <c r="B68" s="271" t="str">
        <f t="shared" si="4"/>
        <v>A</v>
      </c>
      <c r="C68" s="276"/>
      <c r="D68" s="272">
        <f>IF(C68&gt;0,INDEX(Teams!C$8:C$34,C68),"")</f>
      </c>
      <c r="E68" s="272"/>
      <c r="F68" s="277">
        <f t="shared" si="2"/>
        <v>0.6496527777777793</v>
      </c>
      <c r="G68" s="277"/>
      <c r="H68" s="294">
        <f ca="1" t="shared" si="5"/>
        <v>-2.3200193287048023</v>
      </c>
      <c r="J68" s="300">
        <f t="shared" si="6"/>
        <v>0.09062500000000151</v>
      </c>
    </row>
    <row r="69" spans="1:10" ht="12.75">
      <c r="A69" s="271">
        <f t="shared" si="3"/>
        <v>34</v>
      </c>
      <c r="B69" s="271" t="str">
        <f t="shared" si="4"/>
        <v>B</v>
      </c>
      <c r="C69" s="276"/>
      <c r="D69" s="272">
        <f>IF(C69&gt;0,INDEX(Teams!C$8:C$34,C69),"")</f>
      </c>
      <c r="E69" s="272"/>
      <c r="F69" s="277">
        <f aca="true" t="shared" si="7" ref="F69:F92">F67+$J$1+L69</f>
        <v>0.6496527777777793</v>
      </c>
      <c r="G69" s="277"/>
      <c r="H69" s="294">
        <f ca="1" t="shared" si="5"/>
        <v>-2.3200193287048023</v>
      </c>
      <c r="J69" s="300">
        <f t="shared" si="6"/>
        <v>0.09062500000000151</v>
      </c>
    </row>
    <row r="70" spans="1:10" ht="12.75">
      <c r="A70" s="271">
        <f aca="true" t="shared" si="8" ref="A70:A91">A68+1</f>
        <v>35</v>
      </c>
      <c r="B70" s="271" t="str">
        <f t="shared" si="4"/>
        <v>C</v>
      </c>
      <c r="C70" s="276"/>
      <c r="D70" s="272">
        <f>IF(C70&gt;0,INDEX(Teams!C$8:C$34,C70),"")</f>
      </c>
      <c r="E70" s="272"/>
      <c r="F70" s="277">
        <f t="shared" si="7"/>
        <v>0.6520833333333349</v>
      </c>
      <c r="G70" s="277"/>
      <c r="H70" s="294">
        <f ca="1" t="shared" si="5"/>
        <v>-2.3175887731486</v>
      </c>
      <c r="J70" s="300">
        <f t="shared" si="6"/>
        <v>0.09305555555555711</v>
      </c>
    </row>
    <row r="71" spans="1:10" ht="12.75">
      <c r="A71" s="271">
        <f t="shared" si="8"/>
        <v>35</v>
      </c>
      <c r="B71" s="271" t="str">
        <f t="shared" si="4"/>
        <v>D</v>
      </c>
      <c r="C71" s="276"/>
      <c r="D71" s="272">
        <f>IF(C71&gt;0,INDEX(Teams!C$8:C$34,C71),"")</f>
      </c>
      <c r="E71" s="272"/>
      <c r="F71" s="277">
        <f t="shared" si="7"/>
        <v>0.6520833333333349</v>
      </c>
      <c r="G71" s="277"/>
      <c r="H71" s="294">
        <f ca="1" t="shared" si="5"/>
        <v>-2.3175887731486</v>
      </c>
      <c r="J71" s="300">
        <f t="shared" si="6"/>
        <v>0.09305555555555711</v>
      </c>
    </row>
    <row r="72" spans="1:10" ht="12.75">
      <c r="A72" s="271">
        <f t="shared" si="8"/>
        <v>36</v>
      </c>
      <c r="B72" s="271" t="str">
        <f t="shared" si="4"/>
        <v>E</v>
      </c>
      <c r="C72" s="276"/>
      <c r="D72" s="272">
        <f>IF(C72&gt;0,INDEX(Teams!C$8:C$34,C72),"")</f>
      </c>
      <c r="E72" s="272"/>
      <c r="F72" s="277">
        <f t="shared" si="7"/>
        <v>0.6545138888888905</v>
      </c>
      <c r="G72" s="277"/>
      <c r="H72" s="294">
        <f ca="1" t="shared" si="5"/>
        <v>-2.3151582175923977</v>
      </c>
      <c r="J72" s="300">
        <f t="shared" si="6"/>
        <v>0.09548611111111271</v>
      </c>
    </row>
    <row r="73" spans="1:10" ht="13.5" thickBot="1">
      <c r="A73" s="271">
        <f t="shared" si="8"/>
        <v>36</v>
      </c>
      <c r="B73" s="271" t="str">
        <f aca="true" t="shared" si="9" ref="B73:B91">B67</f>
        <v>F</v>
      </c>
      <c r="C73" s="276"/>
      <c r="D73" s="272">
        <f>IF(C73&gt;0,INDEX(Teams!C$8:C$34,C73),"")</f>
      </c>
      <c r="E73" s="272"/>
      <c r="F73" s="287">
        <f t="shared" si="7"/>
        <v>0.6545138888888905</v>
      </c>
      <c r="G73" s="277"/>
      <c r="H73" s="295">
        <f ca="1" t="shared" si="5"/>
        <v>-2.3151582175923977</v>
      </c>
      <c r="J73" s="300">
        <f t="shared" si="6"/>
        <v>0.09548611111111271</v>
      </c>
    </row>
    <row r="74" spans="1:10" ht="13.5" thickBot="1">
      <c r="A74" s="271">
        <f t="shared" si="8"/>
        <v>37</v>
      </c>
      <c r="B74" s="271" t="str">
        <f t="shared" si="9"/>
        <v>A</v>
      </c>
      <c r="C74" s="276"/>
      <c r="D74" s="272">
        <f>IF(C74&gt;0,INDEX(Teams!C$8:C$34,C74),"")</f>
      </c>
      <c r="E74" s="272"/>
      <c r="F74" s="291">
        <f t="shared" si="7"/>
        <v>0.6569444444444461</v>
      </c>
      <c r="G74" s="277"/>
      <c r="H74" s="296">
        <f ca="1" t="shared" si="5"/>
        <v>-2.3127276620361954</v>
      </c>
      <c r="I74" t="s">
        <v>129</v>
      </c>
      <c r="J74" s="300">
        <f t="shared" si="6"/>
        <v>0.09791666666666832</v>
      </c>
    </row>
    <row r="75" spans="1:10" ht="12.75">
      <c r="A75" s="271">
        <f t="shared" si="8"/>
        <v>37</v>
      </c>
      <c r="B75" s="271" t="str">
        <f t="shared" si="9"/>
        <v>B</v>
      </c>
      <c r="C75" s="276"/>
      <c r="D75" s="272">
        <f>IF(C75&gt;0,INDEX(Teams!C$8:C$34,C75),"")</f>
      </c>
      <c r="E75" s="272"/>
      <c r="F75" s="286">
        <f t="shared" si="7"/>
        <v>0.6569444444444461</v>
      </c>
      <c r="G75" s="277"/>
      <c r="H75" s="297">
        <f ca="1" t="shared" si="5"/>
        <v>-2.3127276620361954</v>
      </c>
      <c r="J75" s="300">
        <f t="shared" si="6"/>
        <v>0.09791666666666832</v>
      </c>
    </row>
    <row r="76" spans="1:10" ht="12.75">
      <c r="A76" s="271">
        <f t="shared" si="8"/>
        <v>38</v>
      </c>
      <c r="B76" s="271" t="str">
        <f t="shared" si="9"/>
        <v>C</v>
      </c>
      <c r="C76" s="276"/>
      <c r="D76" s="272">
        <f>IF(C76&gt;0,INDEX(Teams!C$8:C$34,C76),"")</f>
      </c>
      <c r="E76" s="272"/>
      <c r="F76" s="277">
        <f t="shared" si="7"/>
        <v>0.6593750000000017</v>
      </c>
      <c r="G76" s="277"/>
      <c r="H76" s="297">
        <f ca="1" t="shared" si="5"/>
        <v>-2.310297106479993</v>
      </c>
      <c r="J76" s="300">
        <f t="shared" si="6"/>
        <v>0.10034722222222392</v>
      </c>
    </row>
    <row r="77" spans="1:10" ht="12.75">
      <c r="A77" s="271">
        <f t="shared" si="8"/>
        <v>38</v>
      </c>
      <c r="B77" s="271" t="str">
        <f t="shared" si="9"/>
        <v>D</v>
      </c>
      <c r="C77" s="276"/>
      <c r="D77" s="272">
        <f>IF(C77&gt;0,INDEX(Teams!C$8:C$34,C77),"")</f>
      </c>
      <c r="E77" s="272"/>
      <c r="F77" s="277">
        <f t="shared" si="7"/>
        <v>0.6593750000000017</v>
      </c>
      <c r="G77" s="277"/>
      <c r="H77" s="297">
        <f ca="1" t="shared" si="5"/>
        <v>-2.310297106479993</v>
      </c>
      <c r="J77" s="300">
        <f t="shared" si="6"/>
        <v>0.10034722222222392</v>
      </c>
    </row>
    <row r="78" spans="1:10" ht="12.75">
      <c r="A78" s="271">
        <f t="shared" si="8"/>
        <v>39</v>
      </c>
      <c r="B78" s="271" t="str">
        <f t="shared" si="9"/>
        <v>E</v>
      </c>
      <c r="C78" s="276"/>
      <c r="D78" s="272">
        <f>IF(C78&gt;0,INDEX(Teams!C$8:C$34,C78),"")</f>
      </c>
      <c r="E78" s="272"/>
      <c r="F78" s="277">
        <f t="shared" si="7"/>
        <v>0.6618055555555573</v>
      </c>
      <c r="G78" s="277"/>
      <c r="H78" s="297">
        <f ca="1" t="shared" si="5"/>
        <v>-2.307866550923791</v>
      </c>
      <c r="J78" s="300">
        <f t="shared" si="6"/>
        <v>0.10277777777777952</v>
      </c>
    </row>
    <row r="79" spans="1:10" ht="12.75">
      <c r="A79" s="271">
        <f t="shared" si="8"/>
        <v>39</v>
      </c>
      <c r="B79" s="271" t="str">
        <f t="shared" si="9"/>
        <v>F</v>
      </c>
      <c r="C79" s="276"/>
      <c r="D79" s="272">
        <f>IF(C79&gt;0,INDEX(Teams!C$8:C$34,C79),"")</f>
      </c>
      <c r="E79" s="272"/>
      <c r="F79" s="277">
        <f t="shared" si="7"/>
        <v>0.6618055555555573</v>
      </c>
      <c r="G79" s="277"/>
      <c r="H79" s="297">
        <f ca="1" t="shared" si="5"/>
        <v>-2.307866550923791</v>
      </c>
      <c r="J79" s="300">
        <f t="shared" si="6"/>
        <v>0.10277777777777952</v>
      </c>
    </row>
    <row r="80" spans="1:10" ht="12.75">
      <c r="A80" s="271">
        <f t="shared" si="8"/>
        <v>40</v>
      </c>
      <c r="B80" s="271" t="str">
        <f t="shared" si="9"/>
        <v>A</v>
      </c>
      <c r="C80" s="276"/>
      <c r="D80" s="272">
        <f>IF(C80&gt;0,INDEX(Teams!C$8:C$34,C80),"")</f>
      </c>
      <c r="E80" s="272"/>
      <c r="F80" s="277">
        <f t="shared" si="7"/>
        <v>0.6642361111111129</v>
      </c>
      <c r="G80" s="277"/>
      <c r="H80" s="297">
        <f ca="1" t="shared" si="5"/>
        <v>-2.3054359953748644</v>
      </c>
      <c r="J80" s="300">
        <f t="shared" si="6"/>
        <v>0.10520833333333512</v>
      </c>
    </row>
    <row r="81" spans="1:10" ht="12.75">
      <c r="A81" s="271">
        <f t="shared" si="8"/>
        <v>40</v>
      </c>
      <c r="B81" s="271" t="str">
        <f t="shared" si="9"/>
        <v>B</v>
      </c>
      <c r="C81" s="276"/>
      <c r="D81" s="272">
        <f>IF(C81&gt;0,INDEX(Teams!C$8:C$34,C81),"")</f>
      </c>
      <c r="E81" s="272"/>
      <c r="F81" s="277">
        <f t="shared" si="7"/>
        <v>0.6642361111111129</v>
      </c>
      <c r="G81" s="277"/>
      <c r="H81" s="297">
        <f ca="1" t="shared" si="5"/>
        <v>-2.3054359953748644</v>
      </c>
      <c r="J81" s="300">
        <f t="shared" si="6"/>
        <v>0.10520833333333512</v>
      </c>
    </row>
    <row r="82" spans="1:10" ht="12.75">
      <c r="A82" s="271">
        <f t="shared" si="8"/>
        <v>41</v>
      </c>
      <c r="B82" s="271" t="str">
        <f t="shared" si="9"/>
        <v>C</v>
      </c>
      <c r="C82" s="276"/>
      <c r="D82" s="272">
        <f>IF(C82&gt;0,INDEX(Teams!C$8:C$34,C82),"")</f>
      </c>
      <c r="E82" s="272"/>
      <c r="F82" s="277">
        <f t="shared" si="7"/>
        <v>0.6666666666666685</v>
      </c>
      <c r="G82" s="277"/>
      <c r="H82" s="297">
        <f ca="1" t="shared" si="5"/>
        <v>-2.303005439818662</v>
      </c>
      <c r="I82" s="301" t="s">
        <v>130</v>
      </c>
      <c r="J82" s="300">
        <f t="shared" si="6"/>
        <v>0.10763888888889073</v>
      </c>
    </row>
    <row r="83" spans="1:8" ht="12.75">
      <c r="A83" s="271">
        <f t="shared" si="8"/>
        <v>41</v>
      </c>
      <c r="B83" s="271" t="str">
        <f t="shared" si="9"/>
        <v>D</v>
      </c>
      <c r="C83" s="276"/>
      <c r="D83" s="272">
        <f>IF(C83&gt;0,INDEX(Teams!C$8:C$34,C83),"")</f>
      </c>
      <c r="E83" s="272"/>
      <c r="F83" s="277">
        <f t="shared" si="7"/>
        <v>0.6666666666666685</v>
      </c>
      <c r="G83" s="277"/>
      <c r="H83" s="297">
        <f ca="1" t="shared" si="5"/>
        <v>-2.303005439818662</v>
      </c>
    </row>
    <row r="84" spans="1:8" ht="12.75">
      <c r="A84" s="271">
        <f t="shared" si="8"/>
        <v>42</v>
      </c>
      <c r="B84" s="271" t="str">
        <f t="shared" si="9"/>
        <v>E</v>
      </c>
      <c r="C84" s="276"/>
      <c r="D84" s="272">
        <f>IF(C84&gt;0,INDEX(Teams!C$8:C$34,C84),"")</f>
      </c>
      <c r="E84" s="272"/>
      <c r="F84" s="277">
        <f t="shared" si="7"/>
        <v>0.6690972222222241</v>
      </c>
      <c r="G84" s="277"/>
      <c r="H84" s="297">
        <f ca="1" t="shared" si="5"/>
        <v>-2.30057488426246</v>
      </c>
    </row>
    <row r="85" spans="1:8" ht="12.75">
      <c r="A85" s="271">
        <f t="shared" si="8"/>
        <v>42</v>
      </c>
      <c r="B85" s="271" t="str">
        <f t="shared" si="9"/>
        <v>F</v>
      </c>
      <c r="C85" s="276"/>
      <c r="D85" s="272">
        <f>IF(C85&gt;0,INDEX(Teams!C$8:C$34,C85),"")</f>
      </c>
      <c r="E85" s="272"/>
      <c r="F85" s="277">
        <f t="shared" si="7"/>
        <v>0.6690972222222241</v>
      </c>
      <c r="G85" s="277"/>
      <c r="H85" s="297">
        <f ca="1" t="shared" si="5"/>
        <v>-2.30057488426246</v>
      </c>
    </row>
    <row r="86" spans="1:8" ht="12.75">
      <c r="A86" s="271">
        <f t="shared" si="8"/>
        <v>43</v>
      </c>
      <c r="B86" s="271" t="str">
        <f t="shared" si="9"/>
        <v>A</v>
      </c>
      <c r="C86" s="276"/>
      <c r="D86" s="272">
        <f>IF(C86&gt;0,INDEX(Teams!C$8:C$34,C86),"")</f>
      </c>
      <c r="E86" s="272"/>
      <c r="F86" s="277">
        <f t="shared" si="7"/>
        <v>0.6715277777777797</v>
      </c>
      <c r="G86" s="277"/>
      <c r="H86" s="297">
        <f ca="1" t="shared" si="5"/>
        <v>-2.2981443287062575</v>
      </c>
    </row>
    <row r="87" spans="1:8" ht="12.75">
      <c r="A87" s="271">
        <f t="shared" si="8"/>
        <v>43</v>
      </c>
      <c r="B87" s="271" t="str">
        <f t="shared" si="9"/>
        <v>B</v>
      </c>
      <c r="C87" s="276"/>
      <c r="D87" s="272">
        <f>IF(C87&gt;0,INDEX(Teams!C$8:C$34,C87),"")</f>
      </c>
      <c r="E87" s="272"/>
      <c r="F87" s="277">
        <f t="shared" si="7"/>
        <v>0.6715277777777797</v>
      </c>
      <c r="G87" s="277"/>
      <c r="H87" s="297">
        <f ca="1" t="shared" si="5"/>
        <v>-2.2981443287062575</v>
      </c>
    </row>
    <row r="88" spans="1:8" ht="12.75">
      <c r="A88" s="271">
        <f t="shared" si="8"/>
        <v>44</v>
      </c>
      <c r="B88" s="271" t="str">
        <f t="shared" si="9"/>
        <v>C</v>
      </c>
      <c r="C88" s="276"/>
      <c r="D88" s="272">
        <f>IF(C88&gt;0,INDEX(Teams!C$8:C$34,C88),"")</f>
      </c>
      <c r="E88" s="272"/>
      <c r="F88" s="277">
        <f t="shared" si="7"/>
        <v>0.6739583333333353</v>
      </c>
      <c r="G88" s="277"/>
      <c r="H88" s="297">
        <f ca="1" t="shared" si="5"/>
        <v>-2.295713773150055</v>
      </c>
    </row>
    <row r="89" spans="1:8" ht="12.75">
      <c r="A89" s="271">
        <f t="shared" si="8"/>
        <v>44</v>
      </c>
      <c r="B89" s="271" t="str">
        <f t="shared" si="9"/>
        <v>D</v>
      </c>
      <c r="C89" s="276"/>
      <c r="D89" s="272">
        <f>IF(C89&gt;0,INDEX(Teams!C$8:C$34,C89),"")</f>
      </c>
      <c r="E89" s="272"/>
      <c r="F89" s="277">
        <f t="shared" si="7"/>
        <v>0.6739583333333353</v>
      </c>
      <c r="G89" s="277"/>
      <c r="H89" s="297">
        <f ca="1" t="shared" si="5"/>
        <v>-2.295713773150055</v>
      </c>
    </row>
    <row r="90" spans="1:8" ht="12.75">
      <c r="A90" s="271">
        <f t="shared" si="8"/>
        <v>45</v>
      </c>
      <c r="B90" s="271" t="str">
        <f t="shared" si="9"/>
        <v>E</v>
      </c>
      <c r="C90" s="276"/>
      <c r="D90" s="272">
        <f>IF(C90&gt;0,INDEX(Teams!C$8:C$34,C90),"")</f>
      </c>
      <c r="E90" s="272"/>
      <c r="F90" s="277">
        <f t="shared" si="7"/>
        <v>0.6763888888888909</v>
      </c>
      <c r="G90" s="277"/>
      <c r="H90" s="297">
        <f ca="1" t="shared" si="5"/>
        <v>-2.293283217593853</v>
      </c>
    </row>
    <row r="91" spans="1:8" ht="12.75">
      <c r="A91" s="271">
        <f t="shared" si="8"/>
        <v>45</v>
      </c>
      <c r="B91" s="271" t="str">
        <f t="shared" si="9"/>
        <v>F</v>
      </c>
      <c r="C91" s="276"/>
      <c r="D91" s="272">
        <f>IF(C91&gt;0,INDEX(Teams!C$8:C$34,C91),"")</f>
      </c>
      <c r="E91" s="272"/>
      <c r="F91" s="277">
        <f t="shared" si="7"/>
        <v>0.6763888888888909</v>
      </c>
      <c r="G91" s="277"/>
      <c r="H91" s="297">
        <f ca="1" t="shared" si="5"/>
        <v>-2.293283217593853</v>
      </c>
    </row>
    <row r="92" spans="1:8" ht="12.75">
      <c r="A92" s="271"/>
      <c r="B92" s="271"/>
      <c r="C92" s="276"/>
      <c r="D92" s="272"/>
      <c r="E92" s="272"/>
      <c r="F92" s="277">
        <f t="shared" si="7"/>
        <v>0.6788194444444465</v>
      </c>
      <c r="G92" s="277"/>
      <c r="H92" s="297">
        <f ca="1" t="shared" si="5"/>
        <v>-2.2908526620376506</v>
      </c>
    </row>
    <row r="93" spans="1:8" ht="12.75">
      <c r="A93" s="271"/>
      <c r="B93" s="271"/>
      <c r="C93" s="276"/>
      <c r="D93" s="272"/>
      <c r="E93" s="272"/>
      <c r="F93" s="277">
        <f>F91+$J$1+L93</f>
        <v>0.6788194444444465</v>
      </c>
      <c r="G93" s="277"/>
      <c r="H93" s="297">
        <f ca="1" t="shared" si="5"/>
        <v>-2.2908526620376506</v>
      </c>
    </row>
    <row r="94" spans="1:8" ht="12.75">
      <c r="A94" s="271"/>
      <c r="B94" s="271"/>
      <c r="C94" s="276"/>
      <c r="D94" s="272"/>
      <c r="E94" s="272"/>
      <c r="F94" s="277">
        <f>F92+$J$1+L94</f>
        <v>0.6812500000000021</v>
      </c>
      <c r="G94" s="277"/>
      <c r="H94" s="297">
        <f ca="1" t="shared" si="5"/>
        <v>-2.2884221064814483</v>
      </c>
    </row>
    <row r="95" spans="1:8" ht="12.75">
      <c r="A95" s="271"/>
      <c r="B95" s="271"/>
      <c r="C95" s="276"/>
      <c r="D95" s="272"/>
      <c r="E95" s="272"/>
      <c r="F95" s="277">
        <f>F93+$J$1+L95</f>
        <v>0.6812500000000021</v>
      </c>
      <c r="G95" s="277"/>
      <c r="H95" s="297">
        <f ca="1" t="shared" si="5"/>
        <v>-2.2884221064814483</v>
      </c>
    </row>
    <row r="96" spans="1:8" ht="12.75">
      <c r="A96" s="271"/>
      <c r="B96" s="271"/>
      <c r="C96" s="276"/>
      <c r="D96" s="272"/>
      <c r="E96" s="272"/>
      <c r="F96" s="277">
        <f>F94+$J$1+L96</f>
        <v>0.6836805555555577</v>
      </c>
      <c r="G96" s="277"/>
      <c r="H96" s="297">
        <f ca="1" t="shared" si="5"/>
        <v>-2.285991550925246</v>
      </c>
    </row>
    <row r="97" spans="1:8" ht="13.5" thickBot="1">
      <c r="A97" s="271"/>
      <c r="B97" s="271"/>
      <c r="C97" s="276"/>
      <c r="D97" s="272"/>
      <c r="E97" s="272"/>
      <c r="F97" s="287">
        <f>F95+$J$1+L97</f>
        <v>0.6836805555555577</v>
      </c>
      <c r="G97" s="277"/>
      <c r="H97" s="297">
        <f ca="1" t="shared" si="5"/>
        <v>-2.285991550925246</v>
      </c>
    </row>
    <row r="98" spans="1:7" ht="12.75">
      <c r="A98" s="271"/>
      <c r="B98" s="271"/>
      <c r="C98" s="276"/>
      <c r="D98" s="272"/>
      <c r="E98" s="272"/>
      <c r="F98" s="273"/>
      <c r="G98" s="277"/>
    </row>
    <row r="99" spans="1:7" ht="12.75">
      <c r="A99" s="271"/>
      <c r="B99" s="271"/>
      <c r="C99" s="276"/>
      <c r="D99" s="272"/>
      <c r="E99" s="272"/>
      <c r="F99" s="273"/>
      <c r="G99" s="277"/>
    </row>
    <row r="100" spans="1:7" ht="12.75">
      <c r="A100" s="271"/>
      <c r="B100" s="271"/>
      <c r="C100" s="276"/>
      <c r="D100" s="272"/>
      <c r="E100" s="272"/>
      <c r="F100" s="273"/>
      <c r="G100" s="277"/>
    </row>
    <row r="101" spans="1:7" ht="12.75">
      <c r="A101" s="271"/>
      <c r="B101" s="271"/>
      <c r="C101" s="276"/>
      <c r="D101" s="272"/>
      <c r="E101" s="272"/>
      <c r="F101" s="273"/>
      <c r="G101" s="277"/>
    </row>
    <row r="102" spans="1:7" ht="12.75">
      <c r="A102" s="271"/>
      <c r="B102" s="271"/>
      <c r="C102" s="276"/>
      <c r="D102" s="272"/>
      <c r="E102" s="272"/>
      <c r="F102" s="273"/>
      <c r="G102" s="277"/>
    </row>
    <row r="103" spans="1:7" ht="12.75">
      <c r="A103" s="271"/>
      <c r="B103" s="271"/>
      <c r="C103" s="276"/>
      <c r="D103" s="272"/>
      <c r="E103" s="272"/>
      <c r="F103" s="273"/>
      <c r="G103" s="277"/>
    </row>
    <row r="104" spans="1:7" ht="12.75">
      <c r="A104" s="271"/>
      <c r="B104" s="271"/>
      <c r="C104" s="276"/>
      <c r="D104" s="272"/>
      <c r="E104" s="272"/>
      <c r="F104" s="273"/>
      <c r="G104" s="277"/>
    </row>
    <row r="105" spans="1:7" ht="12.75">
      <c r="A105" s="271"/>
      <c r="B105" s="271"/>
      <c r="C105" s="276"/>
      <c r="D105" s="272"/>
      <c r="E105" s="272"/>
      <c r="F105" s="273"/>
      <c r="G105" s="277"/>
    </row>
    <row r="106" spans="1:7" ht="12.75">
      <c r="A106" s="271"/>
      <c r="B106" s="271"/>
      <c r="C106" s="276"/>
      <c r="D106" s="272"/>
      <c r="E106" s="272"/>
      <c r="F106" s="273"/>
      <c r="G106" s="277"/>
    </row>
    <row r="107" spans="1:7" ht="12.75">
      <c r="A107" s="271"/>
      <c r="B107" s="271"/>
      <c r="C107" s="276"/>
      <c r="D107" s="272"/>
      <c r="E107" s="272"/>
      <c r="F107" s="273"/>
      <c r="G107" s="277"/>
    </row>
    <row r="108" spans="1:7" ht="12.75">
      <c r="A108" s="271"/>
      <c r="B108" s="271"/>
      <c r="C108" s="276"/>
      <c r="D108" s="272"/>
      <c r="E108" s="272"/>
      <c r="F108" s="273"/>
      <c r="G108" s="277"/>
    </row>
    <row r="109" spans="1:7" ht="12.75">
      <c r="A109" s="271"/>
      <c r="B109" s="271"/>
      <c r="C109" s="276"/>
      <c r="D109" s="272"/>
      <c r="E109" s="272"/>
      <c r="F109" s="273"/>
      <c r="G109" s="277"/>
    </row>
    <row r="110" spans="1:7" ht="12.75">
      <c r="A110" s="271"/>
      <c r="B110" s="271"/>
      <c r="C110" s="276"/>
      <c r="D110" s="272"/>
      <c r="E110" s="272"/>
      <c r="F110" s="273"/>
      <c r="G110" s="277"/>
    </row>
    <row r="111" spans="1:7" ht="12.75">
      <c r="A111" s="271"/>
      <c r="B111" s="271"/>
      <c r="C111" s="276"/>
      <c r="D111" s="272"/>
      <c r="E111" s="272"/>
      <c r="F111" s="273"/>
      <c r="G111" s="277"/>
    </row>
    <row r="112" spans="1:7" ht="12.75">
      <c r="A112" s="271"/>
      <c r="B112" s="271"/>
      <c r="C112" s="276"/>
      <c r="D112" s="272"/>
      <c r="E112" s="272"/>
      <c r="F112" s="273"/>
      <c r="G112" s="277"/>
    </row>
    <row r="113" spans="1:7" ht="12.75">
      <c r="A113" s="271"/>
      <c r="B113" s="271"/>
      <c r="C113" s="276"/>
      <c r="D113" s="272"/>
      <c r="E113" s="272"/>
      <c r="F113" s="273"/>
      <c r="G113" s="277"/>
    </row>
    <row r="114" spans="1:7" ht="12.75">
      <c r="A114" s="271"/>
      <c r="B114" s="271"/>
      <c r="C114" s="276"/>
      <c r="D114" s="272"/>
      <c r="E114" s="272"/>
      <c r="F114" s="273"/>
      <c r="G114" s="277"/>
    </row>
    <row r="115" spans="1:7" ht="12.75">
      <c r="A115" s="271"/>
      <c r="B115" s="271"/>
      <c r="C115" s="276"/>
      <c r="D115" s="272"/>
      <c r="E115" s="272"/>
      <c r="F115" s="273"/>
      <c r="G115" s="277"/>
    </row>
    <row r="116" spans="1:7" ht="12.75">
      <c r="A116" s="271"/>
      <c r="B116" s="271"/>
      <c r="C116" s="276"/>
      <c r="D116" s="272"/>
      <c r="E116" s="272"/>
      <c r="F116" s="273"/>
      <c r="G116" s="277"/>
    </row>
    <row r="117" spans="1:7" ht="12.75">
      <c r="A117" s="271"/>
      <c r="B117" s="271"/>
      <c r="C117" s="276"/>
      <c r="D117" s="272"/>
      <c r="E117" s="272"/>
      <c r="F117" s="273"/>
      <c r="G117" s="277"/>
    </row>
    <row r="118" spans="1:7" ht="12.75">
      <c r="A118" s="271"/>
      <c r="B118" s="271"/>
      <c r="C118" s="276"/>
      <c r="D118" s="272"/>
      <c r="E118" s="272"/>
      <c r="F118" s="273"/>
      <c r="G118" s="277"/>
    </row>
    <row r="119" spans="1:7" ht="12.75">
      <c r="A119" s="271"/>
      <c r="B119" s="271"/>
      <c r="C119" s="276"/>
      <c r="D119" s="272"/>
      <c r="E119" s="272"/>
      <c r="F119" s="273"/>
      <c r="G119" s="277"/>
    </row>
    <row r="120" spans="1:7" ht="12.75">
      <c r="A120" s="271"/>
      <c r="B120" s="271"/>
      <c r="C120" s="276"/>
      <c r="D120" s="272"/>
      <c r="E120" s="272"/>
      <c r="F120" s="273"/>
      <c r="G120" s="277"/>
    </row>
    <row r="121" spans="1:7" ht="12.75">
      <c r="A121" s="271"/>
      <c r="B121" s="271"/>
      <c r="C121" s="276"/>
      <c r="D121" s="272"/>
      <c r="E121" s="272"/>
      <c r="F121" s="273"/>
      <c r="G121" s="277"/>
    </row>
    <row r="122" spans="1:7" ht="12.75">
      <c r="A122" s="271"/>
      <c r="B122" s="271"/>
      <c r="C122" s="276"/>
      <c r="D122" s="272"/>
      <c r="E122" s="272"/>
      <c r="F122" s="273"/>
      <c r="G122" s="277"/>
    </row>
    <row r="123" spans="1:7" ht="12.75">
      <c r="A123" s="271"/>
      <c r="B123" s="271"/>
      <c r="C123" s="276"/>
      <c r="D123" s="272"/>
      <c r="E123" s="272"/>
      <c r="F123" s="273"/>
      <c r="G123" s="277"/>
    </row>
    <row r="124" spans="1:7" ht="12.75">
      <c r="A124" s="271"/>
      <c r="B124" s="271"/>
      <c r="C124" s="276"/>
      <c r="D124" s="272"/>
      <c r="E124" s="272"/>
      <c r="F124" s="273"/>
      <c r="G124" s="277"/>
    </row>
    <row r="125" spans="1:7" ht="12.75">
      <c r="A125" s="271"/>
      <c r="B125" s="271"/>
      <c r="C125" s="276"/>
      <c r="D125" s="272"/>
      <c r="E125" s="272"/>
      <c r="F125" s="273"/>
      <c r="G125" s="277"/>
    </row>
    <row r="126" spans="1:7" ht="12.75">
      <c r="A126" s="271"/>
      <c r="B126" s="271"/>
      <c r="C126" s="276"/>
      <c r="D126" s="272"/>
      <c r="E126" s="272"/>
      <c r="F126" s="273"/>
      <c r="G126" s="277"/>
    </row>
    <row r="127" spans="1:7" ht="12.75">
      <c r="A127" s="271"/>
      <c r="B127" s="271"/>
      <c r="C127" s="276"/>
      <c r="D127" s="272"/>
      <c r="E127" s="272"/>
      <c r="F127" s="273"/>
      <c r="G127" s="277"/>
    </row>
    <row r="128" spans="1:7" ht="12.75">
      <c r="A128" s="271"/>
      <c r="B128" s="271"/>
      <c r="C128" s="276"/>
      <c r="D128" s="272"/>
      <c r="E128" s="272"/>
      <c r="F128" s="273"/>
      <c r="G128" s="277"/>
    </row>
    <row r="129" spans="1:7" ht="12.75">
      <c r="A129" s="271"/>
      <c r="B129" s="271"/>
      <c r="C129" s="276"/>
      <c r="D129" s="272"/>
      <c r="E129" s="272"/>
      <c r="F129" s="273"/>
      <c r="G129" s="277"/>
    </row>
    <row r="130" spans="1:7" ht="12.75">
      <c r="A130" s="271"/>
      <c r="B130" s="271"/>
      <c r="C130" s="276"/>
      <c r="D130" s="272"/>
      <c r="E130" s="272"/>
      <c r="F130" s="273"/>
      <c r="G130" s="277"/>
    </row>
    <row r="131" spans="1:7" ht="12.75">
      <c r="A131" s="271"/>
      <c r="B131" s="271"/>
      <c r="C131" s="276"/>
      <c r="D131" s="272"/>
      <c r="E131" s="272"/>
      <c r="F131" s="273"/>
      <c r="G131" s="277"/>
    </row>
    <row r="132" spans="1:7" ht="12.75">
      <c r="A132" s="271"/>
      <c r="B132" s="271"/>
      <c r="C132" s="276"/>
      <c r="D132" s="272"/>
      <c r="E132" s="272"/>
      <c r="F132" s="273"/>
      <c r="G132" s="277"/>
    </row>
    <row r="133" spans="1:7" ht="12.75">
      <c r="A133" s="271"/>
      <c r="B133" s="271"/>
      <c r="C133" s="276"/>
      <c r="D133" s="272"/>
      <c r="E133" s="272"/>
      <c r="F133" s="273"/>
      <c r="G133" s="277"/>
    </row>
    <row r="134" spans="1:7" ht="12.75">
      <c r="A134" s="271"/>
      <c r="B134" s="271"/>
      <c r="C134" s="276"/>
      <c r="D134" s="272"/>
      <c r="E134" s="272"/>
      <c r="F134" s="273"/>
      <c r="G134" s="277"/>
    </row>
    <row r="135" spans="1:7" ht="12.75">
      <c r="A135" s="271"/>
      <c r="B135" s="271"/>
      <c r="C135" s="276"/>
      <c r="D135" s="272"/>
      <c r="E135" s="272"/>
      <c r="F135" s="273"/>
      <c r="G135" s="277"/>
    </row>
    <row r="136" spans="1:7" ht="12.75">
      <c r="A136" s="271"/>
      <c r="B136" s="271"/>
      <c r="C136" s="276"/>
      <c r="D136" s="272"/>
      <c r="E136" s="272"/>
      <c r="F136" s="273"/>
      <c r="G136" s="277"/>
    </row>
    <row r="137" spans="1:7" ht="12.75">
      <c r="A137" s="271"/>
      <c r="B137" s="271"/>
      <c r="C137" s="276"/>
      <c r="D137" s="272"/>
      <c r="E137" s="272"/>
      <c r="F137" s="273"/>
      <c r="G137" s="277"/>
    </row>
    <row r="138" spans="1:7" ht="12.75">
      <c r="A138" s="271"/>
      <c r="B138" s="271"/>
      <c r="C138" s="276"/>
      <c r="D138" s="272"/>
      <c r="E138" s="272"/>
      <c r="F138" s="273"/>
      <c r="G138" s="277"/>
    </row>
    <row r="139" spans="1:7" ht="12.75">
      <c r="A139" s="271"/>
      <c r="B139" s="271"/>
      <c r="C139" s="276"/>
      <c r="D139" s="272"/>
      <c r="E139" s="272"/>
      <c r="F139" s="273"/>
      <c r="G139" s="277"/>
    </row>
    <row r="140" spans="1:7" ht="12.75">
      <c r="A140" s="271"/>
      <c r="B140" s="271"/>
      <c r="C140" s="276"/>
      <c r="D140" s="272"/>
      <c r="E140" s="272"/>
      <c r="F140" s="273"/>
      <c r="G140" s="277"/>
    </row>
    <row r="141" spans="1:7" ht="12.75">
      <c r="A141" s="271"/>
      <c r="B141" s="271"/>
      <c r="C141" s="276"/>
      <c r="D141" s="272"/>
      <c r="E141" s="272"/>
      <c r="F141" s="273"/>
      <c r="G141" s="277"/>
    </row>
    <row r="142" spans="1:7" ht="12.75">
      <c r="A142" s="271"/>
      <c r="B142" s="271"/>
      <c r="C142" s="276"/>
      <c r="D142" s="272"/>
      <c r="E142" s="272"/>
      <c r="F142" s="273"/>
      <c r="G142" s="277"/>
    </row>
    <row r="143" spans="1:7" ht="12.75">
      <c r="A143" s="271"/>
      <c r="B143" s="271"/>
      <c r="C143" s="276"/>
      <c r="D143" s="272"/>
      <c r="E143" s="272"/>
      <c r="F143" s="273"/>
      <c r="G143" s="277"/>
    </row>
    <row r="144" spans="1:7" ht="12.75">
      <c r="A144" s="271"/>
      <c r="B144" s="271"/>
      <c r="C144" s="276"/>
      <c r="D144" s="272"/>
      <c r="E144" s="272"/>
      <c r="F144" s="273"/>
      <c r="G144" s="277"/>
    </row>
    <row r="145" spans="1:7" ht="12.75">
      <c r="A145" s="271"/>
      <c r="B145" s="271"/>
      <c r="C145" s="276"/>
      <c r="D145" s="272"/>
      <c r="E145" s="272"/>
      <c r="F145" s="273"/>
      <c r="G145" s="277"/>
    </row>
    <row r="146" spans="1:7" ht="12.75">
      <c r="A146" s="271"/>
      <c r="B146" s="271"/>
      <c r="C146" s="276"/>
      <c r="D146" s="272"/>
      <c r="E146" s="272"/>
      <c r="F146" s="273"/>
      <c r="G146" s="277"/>
    </row>
    <row r="147" spans="1:7" ht="12.75">
      <c r="A147" s="271"/>
      <c r="B147" s="271"/>
      <c r="C147" s="276"/>
      <c r="D147" s="272"/>
      <c r="E147" s="272"/>
      <c r="F147" s="273"/>
      <c r="G147" s="277"/>
    </row>
    <row r="148" spans="1:7" ht="12.75">
      <c r="A148" s="271"/>
      <c r="B148" s="271"/>
      <c r="C148" s="276"/>
      <c r="D148" s="272"/>
      <c r="E148" s="272"/>
      <c r="F148" s="273"/>
      <c r="G148" s="277"/>
    </row>
    <row r="149" spans="1:7" ht="12.75">
      <c r="A149" s="271"/>
      <c r="B149" s="271"/>
      <c r="C149" s="276"/>
      <c r="D149" s="272"/>
      <c r="E149" s="272"/>
      <c r="F149" s="273"/>
      <c r="G149" s="277"/>
    </row>
    <row r="150" spans="1:7" ht="12.75">
      <c r="A150" s="271"/>
      <c r="B150" s="271"/>
      <c r="C150" s="276"/>
      <c r="D150" s="272"/>
      <c r="E150" s="272"/>
      <c r="F150" s="273"/>
      <c r="G150" s="277"/>
    </row>
    <row r="151" spans="1:7" ht="12.75">
      <c r="A151" s="271"/>
      <c r="B151" s="271"/>
      <c r="C151" s="276"/>
      <c r="D151" s="272"/>
      <c r="E151" s="272"/>
      <c r="F151" s="273"/>
      <c r="G151" s="277"/>
    </row>
    <row r="152" spans="1:7" ht="12.75">
      <c r="A152" s="271"/>
      <c r="B152" s="271"/>
      <c r="C152" s="276"/>
      <c r="D152" s="272"/>
      <c r="E152" s="272"/>
      <c r="F152" s="273"/>
      <c r="G152" s="277"/>
    </row>
    <row r="153" spans="1:7" ht="12.75">
      <c r="A153" s="271"/>
      <c r="B153" s="271"/>
      <c r="C153" s="276"/>
      <c r="D153" s="272"/>
      <c r="E153" s="272"/>
      <c r="F153" s="273"/>
      <c r="G153" s="277"/>
    </row>
    <row r="154" spans="1:7" ht="12.75">
      <c r="A154" s="271"/>
      <c r="B154" s="271"/>
      <c r="C154" s="276"/>
      <c r="D154" s="272"/>
      <c r="E154" s="272"/>
      <c r="F154" s="273"/>
      <c r="G154" s="277"/>
    </row>
    <row r="155" spans="1:7" ht="12.75">
      <c r="A155" s="271"/>
      <c r="B155" s="271"/>
      <c r="C155" s="276"/>
      <c r="D155" s="272"/>
      <c r="E155" s="272"/>
      <c r="F155" s="273"/>
      <c r="G155" s="277"/>
    </row>
    <row r="156" spans="1:7" ht="12.75">
      <c r="A156" s="271"/>
      <c r="B156" s="271"/>
      <c r="C156" s="276"/>
      <c r="D156" s="272"/>
      <c r="E156" s="272"/>
      <c r="F156" s="273"/>
      <c r="G156" s="277"/>
    </row>
    <row r="157" spans="1:7" ht="12.75">
      <c r="A157" s="271"/>
      <c r="B157" s="271"/>
      <c r="C157" s="276"/>
      <c r="D157" s="272"/>
      <c r="E157" s="272"/>
      <c r="F157" s="273"/>
      <c r="G157" s="277"/>
    </row>
    <row r="158" spans="1:7" ht="12.75">
      <c r="A158" s="271"/>
      <c r="B158" s="271"/>
      <c r="C158" s="276"/>
      <c r="D158" s="272"/>
      <c r="E158" s="272"/>
      <c r="F158" s="273"/>
      <c r="G158" s="277"/>
    </row>
    <row r="159" spans="1:7" ht="12.75">
      <c r="A159" s="271"/>
      <c r="B159" s="271"/>
      <c r="C159" s="276"/>
      <c r="D159" s="272"/>
      <c r="E159" s="272"/>
      <c r="F159" s="273"/>
      <c r="G159" s="277"/>
    </row>
    <row r="160" spans="1:7" ht="12.75">
      <c r="A160" s="271"/>
      <c r="B160" s="271"/>
      <c r="C160" s="276"/>
      <c r="D160" s="272"/>
      <c r="E160" s="272"/>
      <c r="F160" s="273"/>
      <c r="G160" s="277"/>
    </row>
    <row r="161" spans="1:7" ht="12.75">
      <c r="A161" s="271"/>
      <c r="B161" s="271"/>
      <c r="C161" s="276"/>
      <c r="D161" s="272"/>
      <c r="E161" s="272"/>
      <c r="F161" s="273"/>
      <c r="G161" s="277"/>
    </row>
    <row r="162" spans="1:7" ht="12.75">
      <c r="A162" s="271"/>
      <c r="B162" s="271"/>
      <c r="C162" s="276"/>
      <c r="D162" s="272"/>
      <c r="E162" s="272"/>
      <c r="F162" s="273"/>
      <c r="G162" s="277"/>
    </row>
    <row r="163" spans="1:7" ht="12.75">
      <c r="A163" s="271"/>
      <c r="B163" s="271"/>
      <c r="C163" s="276"/>
      <c r="D163" s="272"/>
      <c r="E163" s="272"/>
      <c r="F163" s="273"/>
      <c r="G163" s="277"/>
    </row>
    <row r="164" spans="1:7" ht="12.75">
      <c r="A164" s="271"/>
      <c r="B164" s="271"/>
      <c r="C164" s="276"/>
      <c r="D164" s="272"/>
      <c r="E164" s="272"/>
      <c r="F164" s="273"/>
      <c r="G164" s="277"/>
    </row>
    <row r="165" spans="1:7" ht="12.75">
      <c r="A165" s="271"/>
      <c r="B165" s="271"/>
      <c r="C165" s="276"/>
      <c r="D165" s="272"/>
      <c r="E165" s="272"/>
      <c r="F165" s="273"/>
      <c r="G165" s="277"/>
    </row>
    <row r="166" spans="1:7" ht="12.75">
      <c r="A166" s="271"/>
      <c r="B166" s="271"/>
      <c r="C166" s="276"/>
      <c r="D166" s="272"/>
      <c r="E166" s="272"/>
      <c r="F166" s="273"/>
      <c r="G166" s="277"/>
    </row>
    <row r="167" spans="1:7" ht="12.75">
      <c r="A167" s="271"/>
      <c r="B167" s="271"/>
      <c r="C167" s="276"/>
      <c r="D167" s="272"/>
      <c r="E167" s="272"/>
      <c r="F167" s="273"/>
      <c r="G167" s="277"/>
    </row>
    <row r="168" spans="1:7" ht="12.75">
      <c r="A168" s="271"/>
      <c r="B168" s="271"/>
      <c r="C168" s="276"/>
      <c r="D168" s="272"/>
      <c r="E168" s="272"/>
      <c r="F168" s="273"/>
      <c r="G168" s="277"/>
    </row>
    <row r="169" spans="1:7" ht="12.75">
      <c r="A169" s="271"/>
      <c r="B169" s="271"/>
      <c r="C169" s="276"/>
      <c r="D169" s="272"/>
      <c r="E169" s="272"/>
      <c r="F169" s="273"/>
      <c r="G169" s="277"/>
    </row>
    <row r="170" spans="1:7" ht="12.75">
      <c r="A170" s="271"/>
      <c r="B170" s="271"/>
      <c r="C170" s="276"/>
      <c r="D170" s="272"/>
      <c r="E170" s="272"/>
      <c r="F170" s="273"/>
      <c r="G170" s="277"/>
    </row>
    <row r="171" spans="1:7" ht="12.75">
      <c r="A171" s="271"/>
      <c r="B171" s="271"/>
      <c r="C171" s="276"/>
      <c r="D171" s="272"/>
      <c r="E171" s="272"/>
      <c r="F171" s="273"/>
      <c r="G171" s="277"/>
    </row>
    <row r="172" spans="1:7" ht="12.75">
      <c r="A172" s="271"/>
      <c r="B172" s="271"/>
      <c r="C172" s="276"/>
      <c r="D172" s="272"/>
      <c r="E172" s="272"/>
      <c r="F172" s="273"/>
      <c r="G172" s="277"/>
    </row>
    <row r="173" spans="1:7" ht="12.75">
      <c r="A173" s="271"/>
      <c r="B173" s="271"/>
      <c r="C173" s="276"/>
      <c r="D173" s="272"/>
      <c r="E173" s="272"/>
      <c r="F173" s="273"/>
      <c r="G173" s="277"/>
    </row>
    <row r="174" spans="1:7" ht="12.75">
      <c r="A174" s="271"/>
      <c r="B174" s="271"/>
      <c r="C174" s="276"/>
      <c r="D174" s="272"/>
      <c r="E174" s="272"/>
      <c r="F174" s="273"/>
      <c r="G174" s="277"/>
    </row>
    <row r="175" spans="1:7" ht="12.75">
      <c r="A175" s="271"/>
      <c r="B175" s="271"/>
      <c r="C175" s="276"/>
      <c r="D175" s="272"/>
      <c r="E175" s="272"/>
      <c r="F175" s="273"/>
      <c r="G175" s="277"/>
    </row>
    <row r="176" spans="1:7" ht="12.75">
      <c r="A176" s="271"/>
      <c r="B176" s="271"/>
      <c r="C176" s="276"/>
      <c r="D176" s="272"/>
      <c r="E176" s="272"/>
      <c r="F176" s="273"/>
      <c r="G176" s="277"/>
    </row>
    <row r="177" spans="1:7" ht="12.75">
      <c r="A177" s="271"/>
      <c r="B177" s="271"/>
      <c r="C177" s="276"/>
      <c r="D177" s="272"/>
      <c r="E177" s="272"/>
      <c r="F177" s="273"/>
      <c r="G177" s="277"/>
    </row>
    <row r="178" spans="1:7" ht="12.75">
      <c r="A178" s="271"/>
      <c r="B178" s="271"/>
      <c r="C178" s="276"/>
      <c r="D178" s="272"/>
      <c r="E178" s="272"/>
      <c r="F178" s="273"/>
      <c r="G178" s="277"/>
    </row>
    <row r="179" spans="1:7" ht="12.75">
      <c r="A179" s="271"/>
      <c r="B179" s="271"/>
      <c r="C179" s="276"/>
      <c r="D179" s="272"/>
      <c r="E179" s="272"/>
      <c r="F179" s="273"/>
      <c r="G179" s="277"/>
    </row>
    <row r="180" spans="1:7" ht="12.75">
      <c r="A180" s="271"/>
      <c r="B180" s="271"/>
      <c r="C180" s="276"/>
      <c r="D180" s="272"/>
      <c r="E180" s="272"/>
      <c r="F180" s="273"/>
      <c r="G180" s="277"/>
    </row>
    <row r="181" spans="1:7" ht="12.75">
      <c r="A181" s="271"/>
      <c r="B181" s="271"/>
      <c r="C181" s="276"/>
      <c r="D181" s="272"/>
      <c r="E181" s="272"/>
      <c r="F181" s="273"/>
      <c r="G181" s="277"/>
    </row>
    <row r="182" spans="1:7" ht="12.75">
      <c r="A182" s="271"/>
      <c r="B182" s="271"/>
      <c r="C182" s="276"/>
      <c r="D182" s="272"/>
      <c r="E182" s="272"/>
      <c r="F182" s="273"/>
      <c r="G182" s="277"/>
    </row>
    <row r="183" spans="1:7" ht="12.75">
      <c r="A183" s="271"/>
      <c r="B183" s="271"/>
      <c r="C183" s="276"/>
      <c r="D183" s="272"/>
      <c r="E183" s="272"/>
      <c r="F183" s="273"/>
      <c r="G183" s="277"/>
    </row>
    <row r="184" spans="1:7" ht="12.75">
      <c r="A184" s="271"/>
      <c r="B184" s="271"/>
      <c r="C184" s="276"/>
      <c r="D184" s="272"/>
      <c r="E184" s="272"/>
      <c r="F184" s="273"/>
      <c r="G184" s="277"/>
    </row>
    <row r="185" spans="1:7" ht="12.75">
      <c r="A185" s="271"/>
      <c r="B185" s="271"/>
      <c r="C185" s="276"/>
      <c r="D185" s="272"/>
      <c r="E185" s="272"/>
      <c r="F185" s="273"/>
      <c r="G185" s="277"/>
    </row>
    <row r="186" spans="1:7" ht="12.75">
      <c r="A186" s="271"/>
      <c r="B186" s="271"/>
      <c r="C186" s="276"/>
      <c r="D186" s="272"/>
      <c r="E186" s="272"/>
      <c r="F186" s="273"/>
      <c r="G186" s="277"/>
    </row>
    <row r="187" spans="1:7" ht="12.75">
      <c r="A187" s="271"/>
      <c r="B187" s="271"/>
      <c r="C187" s="276"/>
      <c r="D187" s="272"/>
      <c r="E187" s="272"/>
      <c r="F187" s="273"/>
      <c r="G187" s="277"/>
    </row>
    <row r="188" spans="1:7" ht="12.75">
      <c r="A188" s="271"/>
      <c r="B188" s="271"/>
      <c r="C188" s="276"/>
      <c r="D188" s="272"/>
      <c r="E188" s="272"/>
      <c r="F188" s="273"/>
      <c r="G188" s="277"/>
    </row>
    <row r="189" spans="1:7" ht="12.75">
      <c r="A189" s="271"/>
      <c r="B189" s="271"/>
      <c r="C189" s="276"/>
      <c r="D189" s="272"/>
      <c r="E189" s="272"/>
      <c r="F189" s="273"/>
      <c r="G189" s="277"/>
    </row>
    <row r="190" spans="1:7" ht="12.75">
      <c r="A190" s="271"/>
      <c r="B190" s="271"/>
      <c r="C190" s="276"/>
      <c r="D190" s="272"/>
      <c r="E190" s="272"/>
      <c r="F190" s="273"/>
      <c r="G190" s="277"/>
    </row>
    <row r="191" spans="1:7" ht="12.75">
      <c r="A191" s="271"/>
      <c r="B191" s="271"/>
      <c r="C191" s="276"/>
      <c r="D191" s="272"/>
      <c r="E191" s="272"/>
      <c r="F191" s="273"/>
      <c r="G191" s="277"/>
    </row>
    <row r="192" spans="1:7" ht="12.75">
      <c r="A192" s="271"/>
      <c r="B192" s="271"/>
      <c r="C192" s="276"/>
      <c r="D192" s="272"/>
      <c r="E192" s="272"/>
      <c r="F192" s="273"/>
      <c r="G192" s="277"/>
    </row>
    <row r="193" spans="1:7" ht="12.75">
      <c r="A193" s="271"/>
      <c r="B193" s="271"/>
      <c r="C193" s="276"/>
      <c r="D193" s="272"/>
      <c r="E193" s="272"/>
      <c r="F193" s="273"/>
      <c r="G193" s="277"/>
    </row>
    <row r="194" spans="1:7" ht="12.75">
      <c r="A194" s="271"/>
      <c r="B194" s="271"/>
      <c r="C194" s="276"/>
      <c r="D194" s="272"/>
      <c r="E194" s="272"/>
      <c r="F194" s="273"/>
      <c r="G194" s="277"/>
    </row>
    <row r="195" spans="1:7" ht="12.75">
      <c r="A195" s="271"/>
      <c r="B195" s="271"/>
      <c r="C195" s="276"/>
      <c r="D195" s="272"/>
      <c r="E195" s="272"/>
      <c r="F195" s="273"/>
      <c r="G195" s="277"/>
    </row>
    <row r="196" spans="1:7" ht="12.75">
      <c r="A196" s="271"/>
      <c r="B196" s="271"/>
      <c r="C196" s="276"/>
      <c r="D196" s="272"/>
      <c r="E196" s="272"/>
      <c r="F196" s="273"/>
      <c r="G196" s="277"/>
    </row>
    <row r="197" spans="1:7" ht="12.75">
      <c r="A197" s="271"/>
      <c r="B197" s="271"/>
      <c r="C197" s="276"/>
      <c r="D197" s="272"/>
      <c r="E197" s="272"/>
      <c r="F197" s="273"/>
      <c r="G197" s="277"/>
    </row>
    <row r="198" spans="1:7" ht="12.75">
      <c r="A198" s="271"/>
      <c r="B198" s="271"/>
      <c r="C198" s="276"/>
      <c r="D198" s="272"/>
      <c r="E198" s="272"/>
      <c r="F198" s="273"/>
      <c r="G198" s="277"/>
    </row>
    <row r="199" spans="1:7" ht="12.75">
      <c r="A199" s="271"/>
      <c r="B199" s="271"/>
      <c r="C199" s="276"/>
      <c r="D199" s="272"/>
      <c r="E199" s="272"/>
      <c r="F199" s="273"/>
      <c r="G199" s="277"/>
    </row>
  </sheetData>
  <conditionalFormatting sqref="A2:G199 H2:H97">
    <cfRule type="expression" priority="1" dxfId="5" stopIfTrue="1">
      <formula>MOD($A2,3)=1</formula>
    </cfRule>
    <cfRule type="expression" priority="2" dxfId="6" stopIfTrue="1">
      <formula>MOD($A2,3)=2</formula>
    </cfRule>
    <cfRule type="expression" priority="3" dxfId="7" stopIfTrue="1">
      <formula>MOD($A2,3)=0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I137"/>
  <sheetViews>
    <sheetView zoomScalePageLayoutView="0" workbookViewId="0" topLeftCell="A1">
      <selection activeCell="R8" sqref="R8"/>
      <selection activeCell="A1" sqref="A1"/>
    </sheetView>
  </sheetViews>
  <sheetFormatPr defaultColWidth="3.421875" defaultRowHeight="20.25" customHeight="1"/>
  <cols>
    <col min="1" max="1" width="33.421875" style="21" customWidth="1"/>
    <col min="2" max="2" width="2.140625" style="21" customWidth="1"/>
    <col min="3" max="3" width="2.140625" style="2" customWidth="1"/>
    <col min="4" max="8" width="4.00390625" style="1" hidden="1" customWidth="1"/>
    <col min="9" max="11" width="3.140625" style="1" hidden="1" customWidth="1"/>
    <col min="12" max="12" width="4.28125" style="27" hidden="1" customWidth="1"/>
    <col min="13" max="13" width="6.421875" style="25" customWidth="1"/>
    <col min="14" max="14" width="7.7109375" style="57" customWidth="1"/>
    <col min="15" max="16" width="6.421875" style="24" customWidth="1"/>
    <col min="17" max="20" width="6.421875" style="2" customWidth="1"/>
    <col min="21" max="21" width="6.421875" style="23" customWidth="1"/>
    <col min="22" max="22" width="6.421875" style="24" customWidth="1"/>
    <col min="23" max="24" width="5.7109375" style="21" customWidth="1"/>
    <col min="25" max="25" width="5.7109375" style="24" customWidth="1"/>
    <col min="26" max="27" width="5.7109375" style="26" customWidth="1"/>
    <col min="28" max="30" width="5.7109375" style="2" customWidth="1"/>
    <col min="31" max="31" width="3.421875" style="2" customWidth="1"/>
    <col min="32" max="32" width="3.421875" style="26" customWidth="1"/>
    <col min="33" max="16384" width="3.421875" style="2" customWidth="1"/>
  </cols>
  <sheetData>
    <row r="1" spans="1:15" ht="14.25" customHeight="1" thickBot="1">
      <c r="A1" s="63" t="s">
        <v>28</v>
      </c>
      <c r="L1" s="45"/>
      <c r="M1" s="24"/>
      <c r="N1" s="2"/>
      <c r="O1" s="2"/>
    </row>
    <row r="2" spans="1:27" ht="15.75" customHeight="1" thickBot="1">
      <c r="A2" s="84" t="e">
        <f>INDEX(Teams!C8:C34,N2)</f>
        <v>#VALUE!</v>
      </c>
      <c r="D2" s="31" t="s">
        <v>19</v>
      </c>
      <c r="E2" s="31" t="s">
        <v>20</v>
      </c>
      <c r="F2" s="31" t="s">
        <v>21</v>
      </c>
      <c r="G2" s="31" t="s">
        <v>14</v>
      </c>
      <c r="H2" s="31" t="s">
        <v>15</v>
      </c>
      <c r="I2" s="31" t="s">
        <v>23</v>
      </c>
      <c r="J2" s="31" t="s">
        <v>24</v>
      </c>
      <c r="K2" s="31" t="s">
        <v>25</v>
      </c>
      <c r="L2" s="45"/>
      <c r="M2" s="84" t="s">
        <v>53</v>
      </c>
      <c r="N2" s="83">
        <v>0</v>
      </c>
      <c r="O2" s="86" t="s">
        <v>55</v>
      </c>
      <c r="P2" s="85"/>
      <c r="Q2" s="84"/>
      <c r="R2" s="84" t="s">
        <v>54</v>
      </c>
      <c r="S2" s="85">
        <f>'Score List'!$C$2</f>
      </c>
      <c r="AA2" s="28"/>
    </row>
    <row r="3" spans="1:35" ht="19.5" customHeight="1">
      <c r="A3" s="56" t="s">
        <v>37</v>
      </c>
      <c r="B3" s="61"/>
      <c r="C3" s="62">
        <f aca="true" t="shared" si="0" ref="C3:C23">IF(L3="",1,"")</f>
      </c>
      <c r="D3" s="54">
        <v>5</v>
      </c>
      <c r="E3" s="49"/>
      <c r="F3" s="49"/>
      <c r="G3" s="30">
        <f>IF(L3="","",L3-1)</f>
        <v>4</v>
      </c>
      <c r="H3" s="30">
        <f>IF(L3="","",D3*G3)</f>
        <v>20</v>
      </c>
      <c r="I3" s="30"/>
      <c r="J3" s="30"/>
      <c r="K3" s="30"/>
      <c r="L3" s="48">
        <v>5</v>
      </c>
      <c r="M3" s="2"/>
      <c r="N3" s="2"/>
      <c r="O3" s="2"/>
      <c r="P3" s="2"/>
      <c r="U3" s="2"/>
      <c r="V3" s="2"/>
      <c r="W3" s="2"/>
      <c r="X3" s="2"/>
      <c r="AD3" s="55"/>
      <c r="AE3" s="55"/>
      <c r="AF3" s="2"/>
      <c r="AG3" s="1"/>
      <c r="AI3" s="29"/>
    </row>
    <row r="4" spans="1:33" ht="19.5" customHeight="1">
      <c r="A4" s="56" t="s">
        <v>34</v>
      </c>
      <c r="B4" s="61">
        <f>B5</f>
      </c>
      <c r="C4" s="62">
        <f t="shared" si="0"/>
      </c>
      <c r="D4" s="54">
        <v>5</v>
      </c>
      <c r="E4" s="49"/>
      <c r="F4" s="49"/>
      <c r="G4" s="30">
        <f>IF(L4="","",L4-1)</f>
        <v>8</v>
      </c>
      <c r="H4" s="30">
        <f aca="true" t="shared" si="1" ref="H4:H23">IF(L4="","",D4*G4)</f>
        <v>40</v>
      </c>
      <c r="I4" s="30">
        <f>I5</f>
      </c>
      <c r="J4" s="30"/>
      <c r="K4" s="30"/>
      <c r="L4" s="48">
        <v>9</v>
      </c>
      <c r="M4" s="2"/>
      <c r="N4" s="2"/>
      <c r="O4" s="2"/>
      <c r="P4" s="2"/>
      <c r="U4" s="2"/>
      <c r="AD4" s="22"/>
      <c r="AF4" s="2"/>
      <c r="AG4" s="22"/>
    </row>
    <row r="5" spans="1:33" ht="19.5" customHeight="1">
      <c r="A5" s="56" t="s">
        <v>35</v>
      </c>
      <c r="B5" s="61">
        <f>IF($I$5=1,1,"")</f>
      </c>
      <c r="C5" s="62">
        <f t="shared" si="0"/>
      </c>
      <c r="D5" s="54">
        <v>4</v>
      </c>
      <c r="E5" s="49"/>
      <c r="F5" s="49"/>
      <c r="G5" s="30">
        <f>IF(L5="","",L5-1)</f>
        <v>0</v>
      </c>
      <c r="H5" s="30">
        <f t="shared" si="1"/>
        <v>0</v>
      </c>
      <c r="I5" s="30">
        <f>IF(SUM(L4:L5)&gt;10,1,"")</f>
      </c>
      <c r="J5" s="30"/>
      <c r="K5" s="30"/>
      <c r="L5" s="48">
        <v>1</v>
      </c>
      <c r="M5" s="2"/>
      <c r="N5" s="2"/>
      <c r="O5" s="2"/>
      <c r="P5" s="2"/>
      <c r="U5" s="2"/>
      <c r="AD5" s="22"/>
      <c r="AF5" s="2"/>
      <c r="AG5" s="22"/>
    </row>
    <row r="6" spans="1:35" ht="19.5" customHeight="1">
      <c r="A6" s="56" t="s">
        <v>30</v>
      </c>
      <c r="B6" s="61"/>
      <c r="C6" s="62">
        <f t="shared" si="0"/>
      </c>
      <c r="D6" s="54">
        <v>10</v>
      </c>
      <c r="E6" s="49"/>
      <c r="F6" s="49"/>
      <c r="G6" s="30">
        <f>IF(L6="","",L6-1)</f>
        <v>3</v>
      </c>
      <c r="H6" s="30">
        <f t="shared" si="1"/>
        <v>30</v>
      </c>
      <c r="I6" s="30"/>
      <c r="J6" s="30"/>
      <c r="K6" s="30"/>
      <c r="L6" s="53">
        <v>4</v>
      </c>
      <c r="M6" s="2"/>
      <c r="N6" s="2"/>
      <c r="O6" s="2"/>
      <c r="P6" s="2"/>
      <c r="U6" s="2"/>
      <c r="V6" s="2"/>
      <c r="W6" s="2"/>
      <c r="X6" s="2"/>
      <c r="AA6" s="28"/>
      <c r="AD6" s="55"/>
      <c r="AE6" s="55"/>
      <c r="AF6" s="2"/>
      <c r="AG6" s="1"/>
      <c r="AI6" s="29"/>
    </row>
    <row r="7" spans="1:35" ht="19.5" customHeight="1">
      <c r="A7" s="56" t="s">
        <v>31</v>
      </c>
      <c r="B7" s="61"/>
      <c r="C7" s="62">
        <f t="shared" si="0"/>
      </c>
      <c r="D7" s="54">
        <v>10</v>
      </c>
      <c r="E7" s="49"/>
      <c r="F7" s="49"/>
      <c r="G7" s="30">
        <f>IF(L7="","",IF(L7=1,0,1))</f>
        <v>1</v>
      </c>
      <c r="H7" s="30">
        <f t="shared" si="1"/>
        <v>10</v>
      </c>
      <c r="I7" s="30"/>
      <c r="J7" s="30"/>
      <c r="K7" s="30"/>
      <c r="L7" s="48">
        <v>2</v>
      </c>
      <c r="M7" s="2"/>
      <c r="N7" s="2"/>
      <c r="O7" s="2"/>
      <c r="P7" s="2"/>
      <c r="U7" s="2"/>
      <c r="V7" s="2"/>
      <c r="W7" s="2"/>
      <c r="X7" s="2"/>
      <c r="AA7" s="28"/>
      <c r="AD7" s="55"/>
      <c r="AE7" s="55"/>
      <c r="AF7" s="2"/>
      <c r="AG7" s="1"/>
      <c r="AI7" s="29"/>
    </row>
    <row r="8" spans="1:35" ht="19.5" customHeight="1">
      <c r="A8" s="56" t="s">
        <v>32</v>
      </c>
      <c r="B8" s="61"/>
      <c r="C8" s="62">
        <f t="shared" si="0"/>
      </c>
      <c r="D8" s="54">
        <v>10</v>
      </c>
      <c r="E8" s="49"/>
      <c r="F8" s="49"/>
      <c r="G8" s="30">
        <f>IF(L8="","",IF(L8=1,0,1))</f>
        <v>1</v>
      </c>
      <c r="H8" s="30">
        <f t="shared" si="1"/>
        <v>10</v>
      </c>
      <c r="I8" s="30"/>
      <c r="J8" s="30"/>
      <c r="K8" s="30"/>
      <c r="L8" s="48">
        <v>2</v>
      </c>
      <c r="M8" s="2"/>
      <c r="N8" s="2"/>
      <c r="O8" s="2"/>
      <c r="P8" s="2"/>
      <c r="U8" s="2"/>
      <c r="V8" s="2"/>
      <c r="W8" s="2"/>
      <c r="X8" s="2"/>
      <c r="AD8" s="55"/>
      <c r="AE8" s="55"/>
      <c r="AF8" s="2"/>
      <c r="AG8" s="1"/>
      <c r="AI8" s="29"/>
    </row>
    <row r="9" spans="1:35" ht="19.5" customHeight="1">
      <c r="A9" s="56" t="s">
        <v>33</v>
      </c>
      <c r="B9" s="61"/>
      <c r="C9" s="62">
        <f t="shared" si="0"/>
      </c>
      <c r="D9" s="54">
        <v>10</v>
      </c>
      <c r="E9" s="49"/>
      <c r="F9" s="49"/>
      <c r="G9" s="30">
        <f>IF(L9="","",IF(L9=1,0,1))</f>
        <v>1</v>
      </c>
      <c r="H9" s="30">
        <f t="shared" si="1"/>
        <v>10</v>
      </c>
      <c r="I9" s="30"/>
      <c r="J9" s="30"/>
      <c r="K9" s="30"/>
      <c r="L9" s="48">
        <v>2</v>
      </c>
      <c r="M9" s="2"/>
      <c r="N9" s="2"/>
      <c r="O9" s="2"/>
      <c r="P9" s="2"/>
      <c r="U9" s="2"/>
      <c r="V9" s="2"/>
      <c r="W9" s="2"/>
      <c r="X9" s="2"/>
      <c r="AA9" s="28"/>
      <c r="AD9" s="55"/>
      <c r="AE9" s="55"/>
      <c r="AF9" s="2"/>
      <c r="AG9" s="1"/>
      <c r="AI9" s="29"/>
    </row>
    <row r="10" spans="1:35" ht="19.5" customHeight="1">
      <c r="A10" s="56" t="s">
        <v>36</v>
      </c>
      <c r="B10" s="61"/>
      <c r="C10" s="62">
        <f t="shared" si="0"/>
      </c>
      <c r="D10" s="54">
        <v>10</v>
      </c>
      <c r="E10" s="49"/>
      <c r="F10" s="49"/>
      <c r="G10" s="30">
        <f>IF(L10="","",IF(L10=1,0,1))</f>
        <v>1</v>
      </c>
      <c r="H10" s="30">
        <f t="shared" si="1"/>
        <v>10</v>
      </c>
      <c r="I10" s="30"/>
      <c r="J10" s="30"/>
      <c r="K10" s="30"/>
      <c r="L10" s="48">
        <v>2</v>
      </c>
      <c r="M10" s="2"/>
      <c r="N10" s="2"/>
      <c r="O10" s="2"/>
      <c r="P10" s="2"/>
      <c r="U10" s="2"/>
      <c r="V10" s="2"/>
      <c r="W10" s="2"/>
      <c r="X10" s="2"/>
      <c r="AD10" s="55"/>
      <c r="AE10" s="55"/>
      <c r="AF10" s="2"/>
      <c r="AG10" s="1"/>
      <c r="AI10" s="29"/>
    </row>
    <row r="11" spans="1:35" ht="19.5" customHeight="1">
      <c r="A11" s="56" t="s">
        <v>38</v>
      </c>
      <c r="B11" s="61"/>
      <c r="C11" s="62">
        <f t="shared" si="0"/>
      </c>
      <c r="D11" s="54">
        <v>15</v>
      </c>
      <c r="E11" s="49"/>
      <c r="F11" s="49"/>
      <c r="G11" s="30">
        <f>IF(L11="","",IF(L11=1,0,1))</f>
        <v>1</v>
      </c>
      <c r="H11" s="30">
        <f t="shared" si="1"/>
        <v>15</v>
      </c>
      <c r="I11" s="30"/>
      <c r="J11" s="30"/>
      <c r="K11" s="30"/>
      <c r="L11" s="48">
        <v>2</v>
      </c>
      <c r="M11" s="2"/>
      <c r="N11" s="2"/>
      <c r="P11" s="2"/>
      <c r="V11" s="2"/>
      <c r="W11" s="2"/>
      <c r="X11" s="2"/>
      <c r="AD11" s="55"/>
      <c r="AE11" s="55"/>
      <c r="AF11" s="2"/>
      <c r="AG11" s="1"/>
      <c r="AI11" s="29"/>
    </row>
    <row r="12" spans="1:35" ht="19.5" customHeight="1">
      <c r="A12" s="56" t="s">
        <v>39</v>
      </c>
      <c r="B12" s="61"/>
      <c r="C12" s="62">
        <f t="shared" si="0"/>
      </c>
      <c r="D12" s="50">
        <v>10</v>
      </c>
      <c r="E12" s="54">
        <v>15</v>
      </c>
      <c r="F12" s="49"/>
      <c r="G12" s="30" t="s">
        <v>22</v>
      </c>
      <c r="H12" s="30">
        <f>IF(L12="","",IF(L12=1,0,IF(L12=2,D12,E12)))</f>
        <v>15</v>
      </c>
      <c r="I12" s="30"/>
      <c r="J12" s="30"/>
      <c r="K12" s="30"/>
      <c r="L12" s="48">
        <v>3</v>
      </c>
      <c r="M12" s="2"/>
      <c r="N12" s="2"/>
      <c r="O12" s="2"/>
      <c r="P12" s="2"/>
      <c r="AA12" s="28"/>
      <c r="AD12" s="55"/>
      <c r="AE12" s="55"/>
      <c r="AF12" s="2"/>
      <c r="AG12" s="1"/>
      <c r="AI12" s="29"/>
    </row>
    <row r="13" spans="1:35" ht="19.5" customHeight="1">
      <c r="A13" s="56" t="s">
        <v>40</v>
      </c>
      <c r="B13" s="61"/>
      <c r="C13" s="62">
        <f t="shared" si="0"/>
      </c>
      <c r="D13" s="50">
        <v>10</v>
      </c>
      <c r="E13" s="54">
        <v>15</v>
      </c>
      <c r="F13" s="49"/>
      <c r="G13" s="30" t="s">
        <v>22</v>
      </c>
      <c r="H13" s="30">
        <f>IF(L13="","",IF(L13=1,0,IF(L13=2,D13,E13)))</f>
        <v>15</v>
      </c>
      <c r="I13" s="30"/>
      <c r="J13" s="30"/>
      <c r="K13" s="30"/>
      <c r="L13" s="48">
        <v>3</v>
      </c>
      <c r="M13" s="2"/>
      <c r="N13" s="2"/>
      <c r="O13" s="2"/>
      <c r="P13" s="2"/>
      <c r="X13" s="2"/>
      <c r="AD13" s="55"/>
      <c r="AE13" s="55"/>
      <c r="AF13" s="2"/>
      <c r="AG13" s="1"/>
      <c r="AI13" s="29"/>
    </row>
    <row r="14" spans="1:35" ht="19.5" customHeight="1">
      <c r="A14" s="56" t="s">
        <v>41</v>
      </c>
      <c r="B14" s="61"/>
      <c r="C14" s="62">
        <f t="shared" si="0"/>
      </c>
      <c r="D14" s="54">
        <v>15</v>
      </c>
      <c r="E14" s="49"/>
      <c r="F14" s="49"/>
      <c r="G14" s="30">
        <f>IF(L14="","",IF(L14=1,0,1))</f>
        <v>1</v>
      </c>
      <c r="H14" s="30">
        <f t="shared" si="1"/>
        <v>15</v>
      </c>
      <c r="I14" s="30"/>
      <c r="J14" s="30"/>
      <c r="K14" s="30"/>
      <c r="L14" s="48">
        <v>2</v>
      </c>
      <c r="M14" s="2"/>
      <c r="N14" s="2"/>
      <c r="O14" s="2"/>
      <c r="P14" s="2"/>
      <c r="V14" s="2"/>
      <c r="W14" s="2"/>
      <c r="X14" s="2"/>
      <c r="AD14" s="55"/>
      <c r="AE14" s="55"/>
      <c r="AF14" s="2"/>
      <c r="AG14" s="1"/>
      <c r="AI14" s="29"/>
    </row>
    <row r="15" spans="1:21" ht="19.5" customHeight="1">
      <c r="A15" s="56" t="s">
        <v>42</v>
      </c>
      <c r="B15" s="61"/>
      <c r="C15" s="62">
        <f t="shared" si="0"/>
      </c>
      <c r="D15" s="54">
        <v>15</v>
      </c>
      <c r="E15" s="49"/>
      <c r="F15" s="49"/>
      <c r="G15" s="30">
        <f>IF(L15="","",IF(L15=1,0,1))</f>
        <v>1</v>
      </c>
      <c r="H15" s="30">
        <f t="shared" si="1"/>
        <v>15</v>
      </c>
      <c r="I15" s="30"/>
      <c r="J15" s="30"/>
      <c r="K15" s="30"/>
      <c r="L15" s="48">
        <v>2</v>
      </c>
      <c r="M15" s="2"/>
      <c r="N15" s="2"/>
      <c r="O15" s="2"/>
      <c r="P15" s="2"/>
      <c r="U15" s="2"/>
    </row>
    <row r="16" spans="1:27" ht="19.5" customHeight="1">
      <c r="A16" s="56" t="s">
        <v>43</v>
      </c>
      <c r="B16" s="61"/>
      <c r="C16" s="62">
        <f t="shared" si="0"/>
      </c>
      <c r="D16" s="54">
        <v>20</v>
      </c>
      <c r="E16" s="49"/>
      <c r="F16" s="49"/>
      <c r="G16" s="30">
        <f>IF(L16="","",IF(L16=1,0,1))</f>
        <v>1</v>
      </c>
      <c r="H16" s="30">
        <f t="shared" si="1"/>
        <v>20</v>
      </c>
      <c r="I16" s="30"/>
      <c r="J16" s="30"/>
      <c r="K16" s="30"/>
      <c r="L16" s="48">
        <v>2</v>
      </c>
      <c r="M16" s="2"/>
      <c r="N16" s="2"/>
      <c r="O16" s="2"/>
      <c r="P16" s="2"/>
      <c r="U16" s="26"/>
      <c r="AA16" s="28"/>
    </row>
    <row r="17" spans="1:16" ht="19.5" customHeight="1">
      <c r="A17" s="56" t="s">
        <v>18</v>
      </c>
      <c r="B17" s="61"/>
      <c r="C17" s="62">
        <f t="shared" si="0"/>
      </c>
      <c r="D17" s="54">
        <v>10</v>
      </c>
      <c r="E17" s="49"/>
      <c r="F17" s="49"/>
      <c r="G17" s="30">
        <f>IF(L17="","",IF(L17=1,0,1))</f>
        <v>1</v>
      </c>
      <c r="H17" s="30">
        <f t="shared" si="1"/>
        <v>10</v>
      </c>
      <c r="I17" s="30"/>
      <c r="J17" s="30"/>
      <c r="K17" s="30"/>
      <c r="L17" s="48">
        <v>2</v>
      </c>
      <c r="M17" s="2"/>
      <c r="N17" s="2"/>
      <c r="O17" s="2"/>
      <c r="P17" s="2"/>
    </row>
    <row r="18" spans="1:35" ht="19.5" customHeight="1">
      <c r="A18" s="56" t="s">
        <v>44</v>
      </c>
      <c r="B18" s="61"/>
      <c r="C18" s="62">
        <f t="shared" si="0"/>
      </c>
      <c r="D18" s="54">
        <v>20</v>
      </c>
      <c r="E18" s="49"/>
      <c r="F18" s="49"/>
      <c r="G18" s="30">
        <f>IF(L18="","",IF(L18=1,0,1))</f>
        <v>1</v>
      </c>
      <c r="H18" s="30">
        <f t="shared" si="1"/>
        <v>20</v>
      </c>
      <c r="I18" s="30"/>
      <c r="J18" s="30"/>
      <c r="K18" s="30"/>
      <c r="L18" s="48">
        <v>2</v>
      </c>
      <c r="M18" s="2"/>
      <c r="N18" s="2"/>
      <c r="O18" s="2"/>
      <c r="P18" s="2"/>
      <c r="U18" s="2"/>
      <c r="AA18" s="28"/>
      <c r="AD18" s="55"/>
      <c r="AE18" s="55"/>
      <c r="AF18" s="2"/>
      <c r="AG18" s="1"/>
      <c r="AI18" s="29"/>
    </row>
    <row r="19" spans="1:35" ht="19.5" customHeight="1">
      <c r="A19" s="56" t="s">
        <v>45</v>
      </c>
      <c r="B19" s="61"/>
      <c r="C19" s="62">
        <f t="shared" si="0"/>
      </c>
      <c r="D19" s="54">
        <v>20</v>
      </c>
      <c r="E19" s="54">
        <v>30</v>
      </c>
      <c r="F19" s="49"/>
      <c r="G19" s="30" t="s">
        <v>22</v>
      </c>
      <c r="H19" s="30">
        <f>IF(L19="","",IF(L19=1,0,IF(L19=2,D19,E19)))</f>
        <v>30</v>
      </c>
      <c r="I19" s="30"/>
      <c r="J19" s="30"/>
      <c r="K19" s="30"/>
      <c r="L19" s="48">
        <v>3</v>
      </c>
      <c r="M19" s="2"/>
      <c r="N19" s="2"/>
      <c r="O19" s="2"/>
      <c r="P19" s="2"/>
      <c r="U19" s="2"/>
      <c r="AA19" s="28"/>
      <c r="AD19" s="55"/>
      <c r="AE19" s="55"/>
      <c r="AF19" s="2"/>
      <c r="AG19" s="1"/>
      <c r="AI19" s="29"/>
    </row>
    <row r="20" spans="1:35" ht="19.5" customHeight="1">
      <c r="A20" s="56" t="s">
        <v>46</v>
      </c>
      <c r="B20" s="61"/>
      <c r="C20" s="62">
        <f t="shared" si="0"/>
      </c>
      <c r="D20" s="54">
        <v>25</v>
      </c>
      <c r="E20" s="49"/>
      <c r="F20" s="49"/>
      <c r="G20" s="30">
        <f>IF(L20="","",IF(L20=1,0,1))</f>
        <v>1</v>
      </c>
      <c r="H20" s="30">
        <f t="shared" si="1"/>
        <v>25</v>
      </c>
      <c r="I20" s="30"/>
      <c r="J20" s="30"/>
      <c r="K20" s="30"/>
      <c r="L20" s="48">
        <v>2</v>
      </c>
      <c r="M20" s="2"/>
      <c r="N20" s="2"/>
      <c r="O20" s="2"/>
      <c r="P20" s="2"/>
      <c r="U20" s="2"/>
      <c r="AA20" s="28"/>
      <c r="AD20" s="55"/>
      <c r="AE20" s="55"/>
      <c r="AF20" s="2"/>
      <c r="AG20" s="1"/>
      <c r="AI20" s="29"/>
    </row>
    <row r="21" spans="1:35" ht="19.5" customHeight="1">
      <c r="A21" s="56" t="s">
        <v>47</v>
      </c>
      <c r="B21" s="61"/>
      <c r="C21" s="62">
        <f t="shared" si="0"/>
      </c>
      <c r="D21" s="54">
        <v>25</v>
      </c>
      <c r="E21" s="49"/>
      <c r="F21" s="49"/>
      <c r="G21" s="30">
        <f>IF(L21="","",IF(L21=1,0,1))</f>
        <v>1</v>
      </c>
      <c r="H21" s="30">
        <f t="shared" si="1"/>
        <v>25</v>
      </c>
      <c r="I21" s="30"/>
      <c r="J21" s="30"/>
      <c r="K21" s="30"/>
      <c r="L21" s="48">
        <v>2</v>
      </c>
      <c r="M21" s="2"/>
      <c r="N21" s="2"/>
      <c r="O21" s="2"/>
      <c r="P21" s="2"/>
      <c r="U21" s="2"/>
      <c r="AA21" s="28"/>
      <c r="AD21" s="55"/>
      <c r="AE21" s="55"/>
      <c r="AF21" s="2"/>
      <c r="AG21" s="1"/>
      <c r="AI21" s="29"/>
    </row>
    <row r="22" spans="1:35" ht="19.5" customHeight="1">
      <c r="A22" s="56" t="s">
        <v>48</v>
      </c>
      <c r="B22" s="61"/>
      <c r="C22" s="62">
        <f t="shared" si="0"/>
      </c>
      <c r="D22" s="54">
        <v>25</v>
      </c>
      <c r="E22" s="49"/>
      <c r="F22" s="49"/>
      <c r="G22" s="30">
        <f>IF(L22="","",IF(L22=1,0,1))</f>
        <v>1</v>
      </c>
      <c r="H22" s="30">
        <f t="shared" si="1"/>
        <v>25</v>
      </c>
      <c r="I22" s="30"/>
      <c r="J22" s="30"/>
      <c r="K22" s="30"/>
      <c r="L22" s="48">
        <v>2</v>
      </c>
      <c r="M22" s="2"/>
      <c r="N22" s="2"/>
      <c r="O22" s="2"/>
      <c r="P22" s="2"/>
      <c r="U22" s="2"/>
      <c r="AA22" s="28"/>
      <c r="AD22" s="55"/>
      <c r="AE22" s="55"/>
      <c r="AF22" s="2"/>
      <c r="AG22" s="1"/>
      <c r="AI22" s="29"/>
    </row>
    <row r="23" spans="1:35" ht="19.5" customHeight="1">
      <c r="A23" s="56" t="s">
        <v>49</v>
      </c>
      <c r="B23" s="61"/>
      <c r="C23" s="62">
        <f t="shared" si="0"/>
      </c>
      <c r="D23" s="54">
        <v>40</v>
      </c>
      <c r="E23" s="49"/>
      <c r="F23" s="49"/>
      <c r="G23" s="30">
        <f>IF(L23="","",IF(L23=1,0,1))</f>
        <v>1</v>
      </c>
      <c r="H23" s="30">
        <f t="shared" si="1"/>
        <v>40</v>
      </c>
      <c r="I23" s="30"/>
      <c r="J23" s="30"/>
      <c r="K23" s="30"/>
      <c r="L23" s="48">
        <v>2</v>
      </c>
      <c r="M23" s="2"/>
      <c r="N23" s="2"/>
      <c r="O23" s="2"/>
      <c r="P23" s="2"/>
      <c r="U23" s="2"/>
      <c r="V23" s="2"/>
      <c r="W23" s="2"/>
      <c r="X23" s="2"/>
      <c r="AA23" s="28"/>
      <c r="AD23" s="55"/>
      <c r="AE23" s="55"/>
      <c r="AF23" s="2"/>
      <c r="AG23" s="1"/>
      <c r="AI23" s="29"/>
    </row>
    <row r="24" spans="1:35" ht="3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45"/>
      <c r="M24" s="2"/>
      <c r="N24" s="2"/>
      <c r="O24" s="2"/>
      <c r="P24" s="2"/>
      <c r="U24" s="2"/>
      <c r="V24" s="2"/>
      <c r="W24" s="2"/>
      <c r="X24" s="2"/>
      <c r="AA24" s="28"/>
      <c r="AD24" s="55"/>
      <c r="AE24" s="55"/>
      <c r="AF24" s="2"/>
      <c r="AG24" s="1"/>
      <c r="AI24" s="29"/>
    </row>
    <row r="25" spans="1:26" ht="17.25" customHeight="1">
      <c r="A25" s="46" t="s">
        <v>16</v>
      </c>
      <c r="B25" s="32"/>
      <c r="C25" s="303">
        <f>IF(SUM(B3:B23)&gt;0,"TOO MANY LEVEE BLOCKS",IF(SUM(C3:C23)&gt;0,"MISSING INPUT",SUM(H3:H23)))</f>
        <v>400</v>
      </c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</row>
    <row r="26" spans="2:35" ht="20.25" customHeight="1" hidden="1">
      <c r="B26" s="33"/>
      <c r="D26" s="2"/>
      <c r="E26" s="2"/>
      <c r="F26" s="2"/>
      <c r="G26" s="2"/>
      <c r="H26" s="2"/>
      <c r="I26" s="2"/>
      <c r="J26" s="2"/>
      <c r="K26" s="2"/>
      <c r="L26" s="1"/>
      <c r="M26" s="2"/>
      <c r="N26" s="2"/>
      <c r="O26" s="2"/>
      <c r="P26" s="2"/>
      <c r="U26" s="2"/>
      <c r="V26" s="2"/>
      <c r="W26" s="2"/>
      <c r="X26" s="2"/>
      <c r="AG26" s="1"/>
      <c r="AI26" s="29"/>
    </row>
    <row r="27" spans="1:35" ht="20.25" customHeight="1" hidden="1">
      <c r="A27" s="21" t="s">
        <v>27</v>
      </c>
      <c r="B27" s="33"/>
      <c r="D27" s="2"/>
      <c r="E27" s="2"/>
      <c r="F27" s="2"/>
      <c r="G27" s="2"/>
      <c r="H27" s="2"/>
      <c r="I27" s="2"/>
      <c r="J27" s="2"/>
      <c r="K27" s="2"/>
      <c r="L27" s="1"/>
      <c r="M27" s="2"/>
      <c r="N27" s="2"/>
      <c r="O27" s="2"/>
      <c r="P27" s="2"/>
      <c r="U27" s="2"/>
      <c r="V27" s="2"/>
      <c r="W27" s="2"/>
      <c r="X27" s="2"/>
      <c r="AG27" s="1"/>
      <c r="AI27" s="29"/>
    </row>
    <row r="28" spans="1:35" ht="20.25" customHeight="1" hidden="1">
      <c r="A28" s="52" t="s">
        <v>26</v>
      </c>
      <c r="B28" s="40"/>
      <c r="C28" s="40"/>
      <c r="AG28" s="1"/>
      <c r="AI28" s="29"/>
    </row>
    <row r="29" spans="1:24" ht="20.25" customHeight="1" hidden="1">
      <c r="A29" s="51"/>
      <c r="B29" s="40"/>
      <c r="C29" s="40"/>
      <c r="D29" s="58"/>
      <c r="E29" s="41"/>
      <c r="F29" s="58"/>
      <c r="G29" s="58"/>
      <c r="H29" s="58"/>
      <c r="I29" s="58"/>
      <c r="J29" s="58"/>
      <c r="K29" s="58"/>
      <c r="L29" s="59"/>
      <c r="M29" s="58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15" ht="20.25" customHeight="1" hidden="1">
      <c r="A30" s="34"/>
      <c r="B30" s="60"/>
      <c r="C30" s="60"/>
      <c r="D30" s="42"/>
      <c r="E30" s="41"/>
      <c r="F30" s="41"/>
      <c r="G30" s="41"/>
      <c r="H30" s="41"/>
      <c r="I30" s="41"/>
      <c r="J30" s="41"/>
      <c r="K30" s="41"/>
      <c r="L30" s="43"/>
      <c r="M30" s="44"/>
      <c r="N30" s="2"/>
      <c r="O30" s="21"/>
    </row>
    <row r="31" spans="1:15" ht="20.25" customHeight="1" hidden="1">
      <c r="A31" s="35"/>
      <c r="B31" s="42"/>
      <c r="C31" s="42"/>
      <c r="D31" s="42"/>
      <c r="E31" s="41"/>
      <c r="F31" s="41"/>
      <c r="G31" s="41"/>
      <c r="H31" s="41"/>
      <c r="I31" s="41"/>
      <c r="J31" s="41"/>
      <c r="K31" s="41"/>
      <c r="L31" s="43"/>
      <c r="M31" s="44"/>
      <c r="N31" s="2"/>
      <c r="O31" s="21"/>
    </row>
    <row r="32" spans="1:15" ht="20.25" customHeight="1" hidden="1">
      <c r="A32" s="36"/>
      <c r="B32" s="42"/>
      <c r="C32" s="42"/>
      <c r="D32" s="42"/>
      <c r="E32" s="41"/>
      <c r="F32" s="41"/>
      <c r="G32" s="41"/>
      <c r="H32" s="41"/>
      <c r="I32" s="41"/>
      <c r="J32" s="41"/>
      <c r="K32" s="41"/>
      <c r="L32" s="43"/>
      <c r="M32" s="44"/>
      <c r="N32" s="2"/>
      <c r="O32" s="21"/>
    </row>
    <row r="33" spans="1:15" ht="20.25" customHeight="1" hidden="1">
      <c r="A33" s="37"/>
      <c r="B33" s="42"/>
      <c r="C33" s="42"/>
      <c r="D33" s="42"/>
      <c r="E33" s="41"/>
      <c r="F33" s="41"/>
      <c r="G33" s="41"/>
      <c r="H33" s="41"/>
      <c r="I33" s="41"/>
      <c r="J33" s="41"/>
      <c r="K33" s="41"/>
      <c r="L33" s="43"/>
      <c r="M33" s="44"/>
      <c r="N33" s="2"/>
      <c r="O33" s="21"/>
    </row>
    <row r="34" spans="1:15" ht="20.25" customHeight="1" hidden="1">
      <c r="A34" s="38"/>
      <c r="B34" s="42"/>
      <c r="C34" s="42"/>
      <c r="D34" s="42"/>
      <c r="E34" s="41"/>
      <c r="F34" s="41"/>
      <c r="G34" s="41"/>
      <c r="H34" s="41"/>
      <c r="I34" s="41"/>
      <c r="J34" s="41"/>
      <c r="K34" s="41"/>
      <c r="L34" s="43"/>
      <c r="M34" s="44"/>
      <c r="N34" s="2"/>
      <c r="O34" s="21"/>
    </row>
    <row r="35" spans="1:15" ht="20.25" customHeight="1" hidden="1">
      <c r="A35" s="39"/>
      <c r="B35" s="42"/>
      <c r="C35" s="42"/>
      <c r="D35" s="42"/>
      <c r="E35" s="41"/>
      <c r="F35" s="41"/>
      <c r="G35" s="41"/>
      <c r="H35" s="41"/>
      <c r="I35" s="41"/>
      <c r="J35" s="41"/>
      <c r="K35" s="41"/>
      <c r="L35" s="43"/>
      <c r="M35" s="44"/>
      <c r="N35" s="2"/>
      <c r="O35" s="21"/>
    </row>
    <row r="36" spans="1:15" ht="20.25" customHeight="1" hidden="1">
      <c r="A36" s="47"/>
      <c r="B36" s="42"/>
      <c r="C36" s="42"/>
      <c r="D36" s="42"/>
      <c r="E36" s="41"/>
      <c r="F36" s="41"/>
      <c r="G36" s="41"/>
      <c r="H36" s="41"/>
      <c r="I36" s="41"/>
      <c r="J36" s="41"/>
      <c r="K36" s="41"/>
      <c r="L36" s="43"/>
      <c r="M36" s="44"/>
      <c r="N36" s="2"/>
      <c r="O36" s="21"/>
    </row>
    <row r="37" ht="20.25" customHeight="1" hidden="1"/>
    <row r="38" spans="13:15" ht="20.25" customHeight="1">
      <c r="M38" s="24"/>
      <c r="N38" s="2"/>
      <c r="O38" s="21"/>
    </row>
    <row r="39" spans="13:15" ht="20.25" customHeight="1">
      <c r="M39" s="24"/>
      <c r="N39" s="2"/>
      <c r="O39" s="21"/>
    </row>
    <row r="40" spans="13:15" ht="20.25" customHeight="1">
      <c r="M40" s="24"/>
      <c r="N40" s="2"/>
      <c r="O40" s="21"/>
    </row>
    <row r="41" spans="13:15" ht="20.25" customHeight="1">
      <c r="M41" s="24"/>
      <c r="N41" s="2"/>
      <c r="O41" s="21"/>
    </row>
    <row r="42" spans="13:15" ht="20.25" customHeight="1">
      <c r="M42" s="24"/>
      <c r="N42" s="2"/>
      <c r="O42" s="21"/>
    </row>
    <row r="43" spans="13:15" ht="20.25" customHeight="1">
      <c r="M43" s="24"/>
      <c r="N43" s="2"/>
      <c r="O43" s="21"/>
    </row>
    <row r="44" spans="13:15" ht="20.25" customHeight="1">
      <c r="M44" s="24"/>
      <c r="N44" s="2"/>
      <c r="O44" s="21"/>
    </row>
    <row r="45" spans="13:15" ht="20.25" customHeight="1">
      <c r="M45" s="24"/>
      <c r="N45" s="2"/>
      <c r="O45" s="21"/>
    </row>
    <row r="46" spans="13:15" ht="20.25" customHeight="1">
      <c r="M46" s="24"/>
      <c r="N46" s="2"/>
      <c r="O46" s="21"/>
    </row>
    <row r="47" spans="13:15" ht="20.25" customHeight="1">
      <c r="M47" s="24"/>
      <c r="N47" s="2"/>
      <c r="O47" s="21"/>
    </row>
    <row r="48" spans="13:15" ht="20.25" customHeight="1">
      <c r="M48" s="24"/>
      <c r="N48" s="2"/>
      <c r="O48" s="21"/>
    </row>
    <row r="49" spans="13:15" ht="20.25" customHeight="1">
      <c r="M49" s="24"/>
      <c r="N49" s="2"/>
      <c r="O49" s="21"/>
    </row>
    <row r="50" spans="13:15" ht="20.25" customHeight="1">
      <c r="M50" s="24"/>
      <c r="N50" s="2"/>
      <c r="O50" s="21"/>
    </row>
    <row r="51" spans="13:15" ht="20.25" customHeight="1">
      <c r="M51" s="24"/>
      <c r="N51" s="2"/>
      <c r="O51" s="21"/>
    </row>
    <row r="52" spans="13:15" ht="20.25" customHeight="1">
      <c r="M52" s="24"/>
      <c r="N52" s="2"/>
      <c r="O52" s="21"/>
    </row>
    <row r="53" spans="13:15" ht="20.25" customHeight="1">
      <c r="M53" s="24"/>
      <c r="N53" s="2"/>
      <c r="O53" s="21"/>
    </row>
    <row r="54" spans="13:15" ht="20.25" customHeight="1">
      <c r="M54" s="24"/>
      <c r="N54" s="2"/>
      <c r="O54" s="21"/>
    </row>
    <row r="55" spans="13:15" ht="20.25" customHeight="1">
      <c r="M55" s="24"/>
      <c r="N55" s="2"/>
      <c r="O55" s="21"/>
    </row>
    <row r="56" spans="13:15" ht="20.25" customHeight="1">
      <c r="M56" s="24"/>
      <c r="N56" s="2"/>
      <c r="O56" s="21"/>
    </row>
    <row r="57" spans="13:15" ht="20.25" customHeight="1">
      <c r="M57" s="24"/>
      <c r="N57" s="2"/>
      <c r="O57" s="21"/>
    </row>
    <row r="58" spans="13:15" ht="20.25" customHeight="1">
      <c r="M58" s="24"/>
      <c r="N58" s="2"/>
      <c r="O58" s="21"/>
    </row>
    <row r="59" spans="13:15" ht="20.25" customHeight="1">
      <c r="M59" s="24"/>
      <c r="N59" s="2"/>
      <c r="O59" s="21"/>
    </row>
    <row r="60" spans="13:15" ht="20.25" customHeight="1">
      <c r="M60" s="24"/>
      <c r="N60" s="2"/>
      <c r="O60" s="21"/>
    </row>
    <row r="61" spans="13:15" ht="20.25" customHeight="1">
      <c r="M61" s="24"/>
      <c r="N61" s="2"/>
      <c r="O61" s="21"/>
    </row>
    <row r="62" spans="13:15" ht="20.25" customHeight="1">
      <c r="M62" s="24"/>
      <c r="N62" s="2"/>
      <c r="O62" s="21"/>
    </row>
    <row r="63" spans="13:15" ht="20.25" customHeight="1">
      <c r="M63" s="24"/>
      <c r="N63" s="2"/>
      <c r="O63" s="21"/>
    </row>
    <row r="64" spans="13:15" ht="20.25" customHeight="1">
      <c r="M64" s="24"/>
      <c r="N64" s="2"/>
      <c r="O64" s="21"/>
    </row>
    <row r="65" spans="13:15" ht="20.25" customHeight="1">
      <c r="M65" s="24"/>
      <c r="N65" s="2"/>
      <c r="O65" s="21"/>
    </row>
    <row r="66" spans="13:15" ht="20.25" customHeight="1">
      <c r="M66" s="24"/>
      <c r="N66" s="2"/>
      <c r="O66" s="21"/>
    </row>
    <row r="67" spans="13:15" ht="20.25" customHeight="1">
      <c r="M67" s="24"/>
      <c r="N67" s="2"/>
      <c r="O67" s="21"/>
    </row>
    <row r="68" spans="13:15" ht="20.25" customHeight="1">
      <c r="M68" s="24"/>
      <c r="N68" s="2"/>
      <c r="O68" s="21"/>
    </row>
    <row r="69" spans="13:15" ht="20.25" customHeight="1">
      <c r="M69" s="24"/>
      <c r="N69" s="2"/>
      <c r="O69" s="21"/>
    </row>
    <row r="70" spans="13:15" ht="20.25" customHeight="1">
      <c r="M70" s="24"/>
      <c r="N70" s="2"/>
      <c r="O70" s="21"/>
    </row>
    <row r="71" spans="13:15" ht="20.25" customHeight="1">
      <c r="M71" s="24"/>
      <c r="N71" s="2"/>
      <c r="O71" s="21"/>
    </row>
    <row r="72" spans="13:15" ht="20.25" customHeight="1">
      <c r="M72" s="24"/>
      <c r="N72" s="2"/>
      <c r="O72" s="21"/>
    </row>
    <row r="73" spans="13:15" ht="20.25" customHeight="1">
      <c r="M73" s="24"/>
      <c r="N73" s="2"/>
      <c r="O73" s="21"/>
    </row>
    <row r="74" spans="13:15" ht="20.25" customHeight="1">
      <c r="M74" s="24"/>
      <c r="N74" s="2"/>
      <c r="O74" s="21"/>
    </row>
    <row r="75" spans="13:15" ht="20.25" customHeight="1">
      <c r="M75" s="24"/>
      <c r="N75" s="2"/>
      <c r="O75" s="21"/>
    </row>
    <row r="76" spans="13:15" ht="20.25" customHeight="1">
      <c r="M76" s="24"/>
      <c r="N76" s="2"/>
      <c r="O76" s="21"/>
    </row>
    <row r="77" spans="13:15" ht="20.25" customHeight="1">
      <c r="M77" s="24"/>
      <c r="N77" s="2"/>
      <c r="O77" s="21"/>
    </row>
    <row r="78" spans="13:15" ht="20.25" customHeight="1">
      <c r="M78" s="24"/>
      <c r="N78" s="2"/>
      <c r="O78" s="21"/>
    </row>
    <row r="79" spans="13:15" ht="20.25" customHeight="1">
      <c r="M79" s="24"/>
      <c r="N79" s="2"/>
      <c r="O79" s="21"/>
    </row>
    <row r="80" spans="13:15" ht="20.25" customHeight="1">
      <c r="M80" s="24"/>
      <c r="N80" s="2"/>
      <c r="O80" s="21"/>
    </row>
    <row r="81" spans="13:15" ht="20.25" customHeight="1">
      <c r="M81" s="24"/>
      <c r="N81" s="2"/>
      <c r="O81" s="21"/>
    </row>
    <row r="82" spans="13:15" ht="20.25" customHeight="1">
      <c r="M82" s="24"/>
      <c r="N82" s="2"/>
      <c r="O82" s="21"/>
    </row>
    <row r="83" spans="13:15" ht="20.25" customHeight="1">
      <c r="M83" s="24"/>
      <c r="N83" s="2"/>
      <c r="O83" s="21"/>
    </row>
    <row r="84" spans="13:15" ht="20.25" customHeight="1">
      <c r="M84" s="24"/>
      <c r="N84" s="2"/>
      <c r="O84" s="21"/>
    </row>
    <row r="85" spans="13:15" ht="20.25" customHeight="1">
      <c r="M85" s="24"/>
      <c r="N85" s="2"/>
      <c r="O85" s="21"/>
    </row>
    <row r="86" spans="13:15" ht="20.25" customHeight="1">
      <c r="M86" s="24"/>
      <c r="N86" s="2"/>
      <c r="O86" s="21"/>
    </row>
    <row r="87" spans="13:15" ht="20.25" customHeight="1">
      <c r="M87" s="24"/>
      <c r="N87" s="2"/>
      <c r="O87" s="21"/>
    </row>
    <row r="88" spans="13:15" ht="20.25" customHeight="1">
      <c r="M88" s="24"/>
      <c r="N88" s="2"/>
      <c r="O88" s="21"/>
    </row>
    <row r="89" spans="13:15" ht="20.25" customHeight="1">
      <c r="M89" s="24"/>
      <c r="N89" s="2"/>
      <c r="O89" s="21"/>
    </row>
    <row r="90" spans="13:15" ht="20.25" customHeight="1">
      <c r="M90" s="24"/>
      <c r="N90" s="2"/>
      <c r="O90" s="21"/>
    </row>
    <row r="91" spans="13:15" ht="20.25" customHeight="1">
      <c r="M91" s="24"/>
      <c r="N91" s="2"/>
      <c r="O91" s="21"/>
    </row>
    <row r="92" spans="13:15" ht="20.25" customHeight="1">
      <c r="M92" s="24"/>
      <c r="N92" s="2"/>
      <c r="O92" s="21"/>
    </row>
    <row r="93" spans="13:15" ht="20.25" customHeight="1">
      <c r="M93" s="24"/>
      <c r="N93" s="2"/>
      <c r="O93" s="21"/>
    </row>
    <row r="94" spans="13:15" ht="20.25" customHeight="1">
      <c r="M94" s="24"/>
      <c r="N94" s="2"/>
      <c r="O94" s="21"/>
    </row>
    <row r="95" spans="13:15" ht="20.25" customHeight="1">
      <c r="M95" s="24"/>
      <c r="N95" s="2"/>
      <c r="O95" s="21"/>
    </row>
    <row r="96" spans="13:15" ht="20.25" customHeight="1">
      <c r="M96" s="24"/>
      <c r="N96" s="2"/>
      <c r="O96" s="21"/>
    </row>
    <row r="97" spans="13:15" ht="20.25" customHeight="1">
      <c r="M97" s="24"/>
      <c r="N97" s="2"/>
      <c r="O97" s="21"/>
    </row>
    <row r="98" spans="13:15" ht="20.25" customHeight="1">
      <c r="M98" s="24"/>
      <c r="N98" s="2"/>
      <c r="O98" s="21"/>
    </row>
    <row r="99" spans="13:15" ht="20.25" customHeight="1">
      <c r="M99" s="24"/>
      <c r="N99" s="2"/>
      <c r="O99" s="21"/>
    </row>
    <row r="100" spans="13:15" ht="20.25" customHeight="1">
      <c r="M100" s="24"/>
      <c r="N100" s="2"/>
      <c r="O100" s="21"/>
    </row>
    <row r="101" spans="13:15" ht="20.25" customHeight="1">
      <c r="M101" s="24"/>
      <c r="N101" s="2"/>
      <c r="O101" s="21"/>
    </row>
    <row r="102" spans="13:15" ht="20.25" customHeight="1">
      <c r="M102" s="24"/>
      <c r="N102" s="2"/>
      <c r="O102" s="21"/>
    </row>
    <row r="103" spans="13:15" ht="20.25" customHeight="1">
      <c r="M103" s="24"/>
      <c r="N103" s="2"/>
      <c r="O103" s="21"/>
    </row>
    <row r="104" spans="13:15" ht="20.25" customHeight="1">
      <c r="M104" s="24"/>
      <c r="N104" s="2"/>
      <c r="O104" s="21"/>
    </row>
    <row r="105" spans="13:15" ht="20.25" customHeight="1">
      <c r="M105" s="24"/>
      <c r="N105" s="2"/>
      <c r="O105" s="21"/>
    </row>
    <row r="106" spans="13:15" ht="20.25" customHeight="1">
      <c r="M106" s="24"/>
      <c r="N106" s="2"/>
      <c r="O106" s="21"/>
    </row>
    <row r="107" spans="13:15" ht="20.25" customHeight="1">
      <c r="M107" s="24"/>
      <c r="N107" s="2"/>
      <c r="O107" s="21"/>
    </row>
    <row r="108" spans="13:15" ht="20.25" customHeight="1">
      <c r="M108" s="24"/>
      <c r="N108" s="2"/>
      <c r="O108" s="21"/>
    </row>
    <row r="109" spans="13:15" ht="20.25" customHeight="1">
      <c r="M109" s="24"/>
      <c r="N109" s="2"/>
      <c r="O109" s="21"/>
    </row>
    <row r="110" spans="13:15" ht="20.25" customHeight="1">
      <c r="M110" s="24"/>
      <c r="N110" s="2"/>
      <c r="O110" s="21"/>
    </row>
    <row r="111" spans="13:15" ht="20.25" customHeight="1">
      <c r="M111" s="24"/>
      <c r="N111" s="2"/>
      <c r="O111" s="21"/>
    </row>
    <row r="112" spans="13:15" ht="20.25" customHeight="1">
      <c r="M112" s="24"/>
      <c r="N112" s="2"/>
      <c r="O112" s="21"/>
    </row>
    <row r="113" spans="13:15" ht="20.25" customHeight="1">
      <c r="M113" s="24"/>
      <c r="N113" s="2"/>
      <c r="O113" s="21"/>
    </row>
    <row r="114" spans="13:15" ht="20.25" customHeight="1">
      <c r="M114" s="24"/>
      <c r="N114" s="2"/>
      <c r="O114" s="21"/>
    </row>
    <row r="115" spans="13:15" ht="20.25" customHeight="1">
      <c r="M115" s="24"/>
      <c r="N115" s="2"/>
      <c r="O115" s="21"/>
    </row>
    <row r="116" spans="13:15" ht="20.25" customHeight="1">
      <c r="M116" s="24"/>
      <c r="N116" s="2"/>
      <c r="O116" s="21"/>
    </row>
    <row r="117" spans="13:15" ht="20.25" customHeight="1">
      <c r="M117" s="24"/>
      <c r="N117" s="2"/>
      <c r="O117" s="21"/>
    </row>
    <row r="118" spans="13:15" ht="20.25" customHeight="1">
      <c r="M118" s="24"/>
      <c r="N118" s="2"/>
      <c r="O118" s="21"/>
    </row>
    <row r="119" spans="13:15" ht="20.25" customHeight="1">
      <c r="M119" s="24"/>
      <c r="N119" s="2"/>
      <c r="O119" s="21"/>
    </row>
    <row r="120" spans="13:15" ht="20.25" customHeight="1">
      <c r="M120" s="24"/>
      <c r="N120" s="2"/>
      <c r="O120" s="21"/>
    </row>
    <row r="121" spans="13:15" ht="20.25" customHeight="1">
      <c r="M121" s="24"/>
      <c r="N121" s="2"/>
      <c r="O121" s="21"/>
    </row>
    <row r="122" spans="13:15" ht="20.25" customHeight="1">
      <c r="M122" s="24"/>
      <c r="N122" s="2"/>
      <c r="O122" s="21"/>
    </row>
    <row r="123" spans="13:15" ht="20.25" customHeight="1">
      <c r="M123" s="24"/>
      <c r="N123" s="2"/>
      <c r="O123" s="21"/>
    </row>
    <row r="124" spans="13:15" ht="20.25" customHeight="1">
      <c r="M124" s="24"/>
      <c r="N124" s="2"/>
      <c r="O124" s="21"/>
    </row>
    <row r="125" spans="13:15" ht="20.25" customHeight="1">
      <c r="M125" s="24"/>
      <c r="N125" s="2"/>
      <c r="O125" s="21"/>
    </row>
    <row r="126" spans="13:15" ht="20.25" customHeight="1">
      <c r="M126" s="24"/>
      <c r="N126" s="2"/>
      <c r="O126" s="21"/>
    </row>
    <row r="127" spans="13:15" ht="20.25" customHeight="1">
      <c r="M127" s="24"/>
      <c r="N127" s="2"/>
      <c r="O127" s="21"/>
    </row>
    <row r="128" spans="13:15" ht="20.25" customHeight="1">
      <c r="M128" s="24"/>
      <c r="N128" s="2"/>
      <c r="O128" s="21"/>
    </row>
    <row r="129" spans="13:15" ht="20.25" customHeight="1">
      <c r="M129" s="24"/>
      <c r="N129" s="2"/>
      <c r="O129" s="21"/>
    </row>
    <row r="130" spans="13:15" ht="20.25" customHeight="1">
      <c r="M130" s="24"/>
      <c r="N130" s="2"/>
      <c r="O130" s="21"/>
    </row>
    <row r="131" spans="13:15" ht="20.25" customHeight="1">
      <c r="M131" s="24"/>
      <c r="N131" s="2"/>
      <c r="O131" s="21"/>
    </row>
    <row r="132" spans="13:15" ht="20.25" customHeight="1">
      <c r="M132" s="24"/>
      <c r="N132" s="2"/>
      <c r="O132" s="21"/>
    </row>
    <row r="133" spans="13:15" ht="20.25" customHeight="1">
      <c r="M133" s="24"/>
      <c r="N133" s="2"/>
      <c r="O133" s="21"/>
    </row>
    <row r="134" spans="13:15" ht="20.25" customHeight="1">
      <c r="M134" s="24"/>
      <c r="N134" s="2"/>
      <c r="O134" s="21"/>
    </row>
    <row r="135" spans="13:15" ht="20.25" customHeight="1">
      <c r="M135" s="24"/>
      <c r="N135" s="2"/>
      <c r="O135" s="21"/>
    </row>
    <row r="136" spans="13:15" ht="20.25" customHeight="1">
      <c r="M136" s="24"/>
      <c r="N136" s="2"/>
      <c r="O136" s="21"/>
    </row>
    <row r="137" spans="13:15" ht="20.25" customHeight="1">
      <c r="M137" s="24"/>
      <c r="N137" s="2"/>
      <c r="O137" s="21"/>
    </row>
  </sheetData>
  <sheetProtection sheet="1" objects="1" scenarios="1"/>
  <mergeCells count="1">
    <mergeCell ref="C25:Z25"/>
  </mergeCells>
  <conditionalFormatting sqref="B4:B5">
    <cfRule type="cellIs" priority="7" dxfId="0" operator="equal" stopIfTrue="1">
      <formula>1</formula>
    </cfRule>
  </conditionalFormatting>
  <conditionalFormatting sqref="C3:C23">
    <cfRule type="cellIs" priority="4" dxfId="1" operator="equal" stopIfTrue="1">
      <formula>1</formula>
    </cfRule>
    <cfRule type="cellIs" priority="5" dxfId="2" operator="equal" stopIfTrue="1">
      <formula>1</formula>
    </cfRule>
    <cfRule type="cellIs" priority="6" dxfId="1" operator="equal" stopIfTrue="1">
      <formula>1</formula>
    </cfRule>
  </conditionalFormatting>
  <printOptions/>
  <pageMargins left="0.5" right="0.5" top="0.5" bottom="0.5" header="0.5" footer="0.5"/>
  <pageSetup horizontalDpi="600" verticalDpi="600" orientation="landscape" r:id="rId3"/>
  <headerFooter alignWithMargins="0">
    <oddHeader>&amp;C&amp;A</oddHeader>
    <oddFooter>&amp;CPage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C75"/>
  <sheetViews>
    <sheetView workbookViewId="0" topLeftCell="A1">
      <selection activeCell="A1" sqref="A1:Y1"/>
      <selection activeCell="A1" sqref="A1"/>
    </sheetView>
  </sheetViews>
  <sheetFormatPr defaultColWidth="9.140625" defaultRowHeight="12.75"/>
  <cols>
    <col min="1" max="1" width="2.8515625" style="71" customWidth="1"/>
    <col min="2" max="2" width="18.00390625" style="318" customWidth="1"/>
    <col min="3" max="3" width="2.8515625" style="71" customWidth="1"/>
    <col min="4" max="4" width="6.8515625" style="318" customWidth="1"/>
    <col min="5" max="25" width="4.421875" style="71" customWidth="1"/>
    <col min="26" max="27" width="1.421875" style="71" customWidth="1"/>
    <col min="28" max="28" width="5.7109375" style="71" customWidth="1"/>
    <col min="29" max="16384" width="9.140625" style="71" customWidth="1"/>
  </cols>
  <sheetData>
    <row r="1" spans="1:27" ht="73.5" customHeight="1" thickBot="1">
      <c r="A1" s="70" t="s">
        <v>50</v>
      </c>
      <c r="B1" s="311" t="s">
        <v>1</v>
      </c>
      <c r="C1" s="70" t="s">
        <v>51</v>
      </c>
      <c r="D1" s="311" t="s">
        <v>52</v>
      </c>
      <c r="E1" s="70" t="str">
        <f>Worksheet!A3</f>
        <v>gray balls @ reservoir</v>
      </c>
      <c r="F1" s="70" t="str">
        <f>Worksheet!A4</f>
        <v>levees up, on red shore</v>
      </c>
      <c r="G1" s="70" t="str">
        <f>Worksheet!A5</f>
        <v>levees up, on green shore</v>
      </c>
      <c r="H1" s="70" t="str">
        <f>Worksheet!A6</f>
        <v>places with 3+ people together</v>
      </c>
      <c r="I1" s="70" t="str">
        <f>Worksheet!A7</f>
        <v>both insulation @ green grid</v>
      </c>
      <c r="J1" s="70" t="str">
        <f>Worksheet!A8</f>
        <v>bicycle @ green grid</v>
      </c>
      <c r="K1" s="70" t="str">
        <f>Worksheet!A9</f>
        <v>snowmobile @ ice</v>
      </c>
      <c r="L1" s="70" t="str">
        <f>Worksheet!A10</f>
        <v>laptop @ green grid</v>
      </c>
      <c r="M1" s="70" t="str">
        <f>Worksheet!A11</f>
        <v>yellow ball @ ice or reservoir</v>
      </c>
      <c r="N1" s="70" t="str">
        <f>Worksheet!A12</f>
        <v>bear @ ice</v>
      </c>
      <c r="O1" s="70" t="str">
        <f>Worksheet!A13</f>
        <v>robot beat clock</v>
      </c>
      <c r="P1" s="70" t="str">
        <f>Worksheet!A14</f>
        <v>storm tripped</v>
      </c>
      <c r="Q1" s="70" t="str">
        <f>Worksheet!A15</f>
        <v>barrier up</v>
      </c>
      <c r="R1" s="70" t="str">
        <f>Worksheet!A16</f>
        <v>rig @ ice</v>
      </c>
      <c r="S1" s="70" t="str">
        <f>Worksheet!A17</f>
        <v>drill assembly up</v>
      </c>
      <c r="T1" s="70" t="str">
        <f>Worksheet!A18</f>
        <v>lights off</v>
      </c>
      <c r="U1" s="70" t="str">
        <f>Worksheet!A19</f>
        <v>core sample pulled</v>
      </c>
      <c r="V1" s="70" t="str">
        <f>Worksheet!A20</f>
        <v>house elevated</v>
      </c>
      <c r="W1" s="70" t="str">
        <f>Worksheet!A21</f>
        <v>window open</v>
      </c>
      <c r="X1" s="70" t="str">
        <f>Worksheet!A22</f>
        <v>ice buoy @ ice</v>
      </c>
      <c r="Y1" s="70" t="str">
        <f>Worksheet!A23</f>
        <v>arrows agree</v>
      </c>
      <c r="Z1" s="89"/>
      <c r="AA1" s="89"/>
    </row>
    <row r="2" spans="1:28" ht="12" thickBot="1">
      <c r="A2" s="72">
        <f>Worksheet!N2</f>
        <v>0</v>
      </c>
      <c r="B2" s="319" t="e">
        <f>INDEX(Teams!C8:C34,A2)</f>
        <v>#VALUE!</v>
      </c>
      <c r="C2" s="73">
        <f>IF(A2,COUNTIF(A4:A963,A2)+1,"")</f>
      </c>
      <c r="D2" s="312">
        <f>Worksheet!C25</f>
        <v>400</v>
      </c>
      <c r="E2" s="74">
        <f>Worksheet!H3</f>
        <v>20</v>
      </c>
      <c r="F2" s="75">
        <f>Worksheet!H4</f>
        <v>40</v>
      </c>
      <c r="G2" s="75">
        <f>Worksheet!H5</f>
        <v>0</v>
      </c>
      <c r="H2" s="75">
        <f>Worksheet!H6</f>
        <v>30</v>
      </c>
      <c r="I2" s="75">
        <f>Worksheet!H7</f>
        <v>10</v>
      </c>
      <c r="J2" s="75">
        <f>Worksheet!H8</f>
        <v>10</v>
      </c>
      <c r="K2" s="75">
        <f>Worksheet!H9</f>
        <v>10</v>
      </c>
      <c r="L2" s="75">
        <f>Worksheet!H10</f>
        <v>10</v>
      </c>
      <c r="M2" s="75">
        <f>Worksheet!H11</f>
        <v>15</v>
      </c>
      <c r="N2" s="75">
        <f>Worksheet!H12</f>
        <v>15</v>
      </c>
      <c r="O2" s="75">
        <f>Worksheet!H13</f>
        <v>15</v>
      </c>
      <c r="P2" s="93">
        <f>Worksheet!H14</f>
        <v>15</v>
      </c>
      <c r="Q2" s="75">
        <f>Worksheet!H15</f>
        <v>15</v>
      </c>
      <c r="R2" s="75">
        <f>Worksheet!H16</f>
        <v>20</v>
      </c>
      <c r="S2" s="75">
        <f>Worksheet!H17</f>
        <v>10</v>
      </c>
      <c r="T2" s="75">
        <f>Worksheet!H18</f>
        <v>20</v>
      </c>
      <c r="U2" s="75">
        <f>Worksheet!H19</f>
        <v>30</v>
      </c>
      <c r="V2" s="75">
        <f>Worksheet!H20</f>
        <v>25</v>
      </c>
      <c r="W2" s="75">
        <f>Worksheet!H21</f>
        <v>25</v>
      </c>
      <c r="X2" s="75">
        <f>Worksheet!H22</f>
        <v>25</v>
      </c>
      <c r="Y2" s="75">
        <f>Worksheet!H23</f>
        <v>40</v>
      </c>
      <c r="Z2" s="90"/>
      <c r="AA2" s="90"/>
      <c r="AB2" s="92" t="str">
        <f>A2&amp;"R"&amp;C2</f>
        <v>0R</v>
      </c>
    </row>
    <row r="3" spans="1:29" ht="12" thickBot="1">
      <c r="A3" s="88"/>
      <c r="B3" s="313"/>
      <c r="C3" s="76"/>
      <c r="D3" s="313"/>
      <c r="E3" s="77"/>
      <c r="F3" s="76"/>
      <c r="G3" s="76"/>
      <c r="H3" s="76"/>
      <c r="I3" s="76"/>
      <c r="J3" s="76"/>
      <c r="K3" s="76"/>
      <c r="L3" s="76"/>
      <c r="M3" s="76"/>
      <c r="N3" s="76"/>
      <c r="O3" s="76"/>
      <c r="P3" s="78"/>
      <c r="Q3" s="76"/>
      <c r="R3" s="76"/>
      <c r="S3" s="76"/>
      <c r="T3" s="76"/>
      <c r="U3" s="76"/>
      <c r="V3" s="76"/>
      <c r="W3" s="76"/>
      <c r="X3" s="76"/>
      <c r="Y3" s="91"/>
      <c r="Z3" s="90"/>
      <c r="AA3" s="90"/>
      <c r="AB3" s="90"/>
      <c r="AC3" s="90"/>
    </row>
    <row r="4" spans="1:28" ht="11.25">
      <c r="A4" s="79">
        <v>21</v>
      </c>
      <c r="B4" s="320" t="s">
        <v>110</v>
      </c>
      <c r="C4" s="79">
        <v>1</v>
      </c>
      <c r="D4" s="314">
        <v>70</v>
      </c>
      <c r="E4" s="94">
        <v>0</v>
      </c>
      <c r="F4" s="94">
        <v>20</v>
      </c>
      <c r="G4" s="94">
        <v>0</v>
      </c>
      <c r="H4" s="94">
        <v>20</v>
      </c>
      <c r="I4" s="94">
        <v>0</v>
      </c>
      <c r="J4" s="94">
        <v>0</v>
      </c>
      <c r="K4" s="94">
        <v>0</v>
      </c>
      <c r="L4" s="94">
        <v>0</v>
      </c>
      <c r="M4" s="94">
        <v>0</v>
      </c>
      <c r="N4" s="94">
        <v>0</v>
      </c>
      <c r="O4" s="94">
        <v>0</v>
      </c>
      <c r="P4" s="94">
        <v>15</v>
      </c>
      <c r="Q4" s="94">
        <v>15</v>
      </c>
      <c r="R4" s="94">
        <v>0</v>
      </c>
      <c r="S4" s="94">
        <v>0</v>
      </c>
      <c r="T4" s="94">
        <v>0</v>
      </c>
      <c r="U4" s="94">
        <v>0</v>
      </c>
      <c r="V4" s="94">
        <v>0</v>
      </c>
      <c r="W4" s="94">
        <v>0</v>
      </c>
      <c r="X4" s="94">
        <v>0</v>
      </c>
      <c r="Y4" s="94">
        <v>0</v>
      </c>
      <c r="Z4" s="90"/>
      <c r="AA4" s="90"/>
      <c r="AB4" s="71" t="s">
        <v>136</v>
      </c>
    </row>
    <row r="5" spans="1:28" ht="11.25">
      <c r="A5" s="80">
        <v>24</v>
      </c>
      <c r="B5" s="321" t="s">
        <v>117</v>
      </c>
      <c r="C5" s="80">
        <v>1</v>
      </c>
      <c r="D5" s="315">
        <v>45</v>
      </c>
      <c r="E5" s="95">
        <v>0</v>
      </c>
      <c r="F5" s="95">
        <v>15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95">
        <v>0</v>
      </c>
      <c r="O5" s="95">
        <v>0</v>
      </c>
      <c r="P5" s="95">
        <v>15</v>
      </c>
      <c r="Q5" s="95">
        <v>15</v>
      </c>
      <c r="R5" s="95">
        <v>0</v>
      </c>
      <c r="S5" s="95">
        <v>0</v>
      </c>
      <c r="T5" s="95">
        <v>0</v>
      </c>
      <c r="U5" s="95">
        <v>0</v>
      </c>
      <c r="V5" s="95">
        <v>0</v>
      </c>
      <c r="W5" s="95">
        <v>0</v>
      </c>
      <c r="X5" s="95">
        <v>0</v>
      </c>
      <c r="Y5" s="95">
        <v>0</v>
      </c>
      <c r="Z5" s="90"/>
      <c r="AA5" s="90"/>
      <c r="AB5" s="71" t="s">
        <v>133</v>
      </c>
    </row>
    <row r="6" spans="1:28" ht="11.25">
      <c r="A6" s="80">
        <v>13</v>
      </c>
      <c r="B6" s="321" t="s">
        <v>104</v>
      </c>
      <c r="C6" s="80">
        <v>1</v>
      </c>
      <c r="D6" s="315">
        <v>25</v>
      </c>
      <c r="E6" s="95">
        <v>5</v>
      </c>
      <c r="F6" s="95">
        <v>10</v>
      </c>
      <c r="G6" s="95">
        <v>0</v>
      </c>
      <c r="H6" s="95">
        <v>0</v>
      </c>
      <c r="I6" s="95">
        <v>0</v>
      </c>
      <c r="J6" s="95">
        <v>10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5">
        <v>0</v>
      </c>
      <c r="X6" s="95">
        <v>0</v>
      </c>
      <c r="Y6" s="95">
        <v>0</v>
      </c>
      <c r="Z6" s="90"/>
      <c r="AA6" s="90"/>
      <c r="AB6" s="71" t="s">
        <v>137</v>
      </c>
    </row>
    <row r="7" spans="1:28" ht="11.25">
      <c r="A7" s="80">
        <v>10</v>
      </c>
      <c r="B7" s="321" t="s">
        <v>108</v>
      </c>
      <c r="C7" s="80">
        <v>1</v>
      </c>
      <c r="D7" s="315">
        <v>37</v>
      </c>
      <c r="E7" s="95">
        <v>5</v>
      </c>
      <c r="F7" s="95">
        <v>0</v>
      </c>
      <c r="G7" s="95">
        <v>12</v>
      </c>
      <c r="H7" s="95">
        <v>10</v>
      </c>
      <c r="I7" s="95">
        <v>0</v>
      </c>
      <c r="J7" s="95">
        <v>10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0"/>
      <c r="AA7" s="90"/>
      <c r="AB7" s="71" t="s">
        <v>138</v>
      </c>
    </row>
    <row r="8" spans="1:28" ht="11.25">
      <c r="A8" s="80">
        <v>7</v>
      </c>
      <c r="B8" s="321" t="s">
        <v>100</v>
      </c>
      <c r="C8" s="80">
        <v>1</v>
      </c>
      <c r="D8" s="315">
        <v>60</v>
      </c>
      <c r="E8" s="95">
        <v>0</v>
      </c>
      <c r="F8" s="95">
        <v>35</v>
      </c>
      <c r="G8" s="95">
        <v>0</v>
      </c>
      <c r="H8" s="95">
        <v>10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15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0"/>
      <c r="AA8" s="90"/>
      <c r="AB8" s="71" t="s">
        <v>142</v>
      </c>
    </row>
    <row r="9" spans="1:28" ht="11.25">
      <c r="A9" s="80">
        <v>8</v>
      </c>
      <c r="B9" s="321" t="s">
        <v>120</v>
      </c>
      <c r="C9" s="80">
        <v>1</v>
      </c>
      <c r="D9" s="315">
        <v>23</v>
      </c>
      <c r="E9" s="95">
        <v>0</v>
      </c>
      <c r="F9" s="95">
        <v>0</v>
      </c>
      <c r="G9" s="95">
        <v>8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15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0"/>
      <c r="AA9" s="90"/>
      <c r="AB9" s="71" t="s">
        <v>140</v>
      </c>
    </row>
    <row r="10" spans="1:28" ht="11.25">
      <c r="A10" s="80">
        <v>11</v>
      </c>
      <c r="B10" s="321" t="s">
        <v>98</v>
      </c>
      <c r="C10" s="80">
        <v>1</v>
      </c>
      <c r="D10" s="315">
        <v>70</v>
      </c>
      <c r="E10" s="95">
        <v>10</v>
      </c>
      <c r="F10" s="95">
        <v>10</v>
      </c>
      <c r="G10" s="95">
        <v>0</v>
      </c>
      <c r="H10" s="95">
        <v>0</v>
      </c>
      <c r="I10" s="95">
        <v>10</v>
      </c>
      <c r="J10" s="95">
        <v>10</v>
      </c>
      <c r="K10" s="95">
        <v>0</v>
      </c>
      <c r="L10" s="95">
        <v>0</v>
      </c>
      <c r="M10" s="95">
        <v>0</v>
      </c>
      <c r="N10" s="95">
        <v>0</v>
      </c>
      <c r="O10" s="95">
        <v>15</v>
      </c>
      <c r="P10" s="95">
        <v>15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0"/>
      <c r="AA10" s="90"/>
      <c r="AB10" s="71" t="s">
        <v>141</v>
      </c>
    </row>
    <row r="11" spans="1:28" ht="11.25">
      <c r="A11" s="80">
        <v>12</v>
      </c>
      <c r="B11" s="321" t="s">
        <v>97</v>
      </c>
      <c r="C11" s="80">
        <v>1</v>
      </c>
      <c r="D11" s="315">
        <v>65</v>
      </c>
      <c r="E11" s="95">
        <v>0</v>
      </c>
      <c r="F11" s="95">
        <v>15</v>
      </c>
      <c r="G11" s="95">
        <v>0</v>
      </c>
      <c r="H11" s="95">
        <v>0</v>
      </c>
      <c r="I11" s="95">
        <v>0</v>
      </c>
      <c r="J11" s="95">
        <v>10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15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25</v>
      </c>
      <c r="X11" s="95">
        <v>0</v>
      </c>
      <c r="Y11" s="95">
        <v>0</v>
      </c>
      <c r="Z11" s="90"/>
      <c r="AA11" s="90"/>
      <c r="AB11" s="71" t="s">
        <v>143</v>
      </c>
    </row>
    <row r="12" spans="1:28" ht="11.25">
      <c r="A12" s="80">
        <v>16</v>
      </c>
      <c r="B12" s="321" t="s">
        <v>106</v>
      </c>
      <c r="C12" s="80">
        <v>1</v>
      </c>
      <c r="D12" s="315">
        <v>75</v>
      </c>
      <c r="E12" s="95">
        <v>5</v>
      </c>
      <c r="F12" s="95">
        <v>15</v>
      </c>
      <c r="G12" s="95">
        <v>0</v>
      </c>
      <c r="H12" s="95">
        <v>20</v>
      </c>
      <c r="I12" s="95">
        <v>0</v>
      </c>
      <c r="J12" s="95">
        <v>0</v>
      </c>
      <c r="K12" s="95">
        <v>10</v>
      </c>
      <c r="L12" s="95">
        <v>0</v>
      </c>
      <c r="M12" s="95">
        <v>0</v>
      </c>
      <c r="N12" s="95">
        <v>10</v>
      </c>
      <c r="O12" s="95">
        <v>15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0"/>
      <c r="AA12" s="90"/>
      <c r="AB12" s="71" t="s">
        <v>144</v>
      </c>
    </row>
    <row r="13" spans="1:28" ht="11.25">
      <c r="A13" s="80">
        <v>17</v>
      </c>
      <c r="B13" s="321" t="s">
        <v>113</v>
      </c>
      <c r="C13" s="80">
        <v>1</v>
      </c>
      <c r="D13" s="315">
        <v>45</v>
      </c>
      <c r="E13" s="95">
        <v>0</v>
      </c>
      <c r="F13" s="95">
        <v>10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15</v>
      </c>
      <c r="Q13" s="95">
        <v>0</v>
      </c>
      <c r="R13" s="95">
        <v>0</v>
      </c>
      <c r="S13" s="95">
        <v>0</v>
      </c>
      <c r="T13" s="95">
        <v>0</v>
      </c>
      <c r="U13" s="95">
        <v>20</v>
      </c>
      <c r="V13" s="95">
        <v>0</v>
      </c>
      <c r="W13" s="95">
        <v>0</v>
      </c>
      <c r="X13" s="95">
        <v>0</v>
      </c>
      <c r="Y13" s="95">
        <v>0</v>
      </c>
      <c r="Z13" s="90"/>
      <c r="AA13" s="90"/>
      <c r="AB13" s="71" t="s">
        <v>145</v>
      </c>
    </row>
    <row r="14" spans="1:28" ht="11.25">
      <c r="A14" s="80">
        <v>6</v>
      </c>
      <c r="B14" s="321" t="s">
        <v>101</v>
      </c>
      <c r="C14" s="80">
        <v>1</v>
      </c>
      <c r="D14" s="315">
        <v>55</v>
      </c>
      <c r="E14" s="95">
        <v>5</v>
      </c>
      <c r="F14" s="95">
        <v>15</v>
      </c>
      <c r="G14" s="95">
        <v>0</v>
      </c>
      <c r="H14" s="95">
        <v>10</v>
      </c>
      <c r="I14" s="95">
        <v>10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15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0"/>
      <c r="AA14" s="90"/>
      <c r="AB14" s="71" t="s">
        <v>146</v>
      </c>
    </row>
    <row r="15" spans="1:28" ht="11.25">
      <c r="A15" s="80">
        <v>14</v>
      </c>
      <c r="B15" s="321" t="s">
        <v>105</v>
      </c>
      <c r="C15" s="80">
        <v>1</v>
      </c>
      <c r="D15" s="315">
        <v>105</v>
      </c>
      <c r="E15" s="95">
        <v>0</v>
      </c>
      <c r="F15" s="95">
        <v>5</v>
      </c>
      <c r="G15" s="95">
        <v>20</v>
      </c>
      <c r="H15" s="95">
        <v>10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10</v>
      </c>
      <c r="O15" s="95">
        <v>0</v>
      </c>
      <c r="P15" s="95">
        <v>15</v>
      </c>
      <c r="Q15" s="95">
        <v>15</v>
      </c>
      <c r="R15" s="95">
        <v>0</v>
      </c>
      <c r="S15" s="95">
        <v>0</v>
      </c>
      <c r="T15" s="95">
        <v>0</v>
      </c>
      <c r="U15" s="95">
        <v>30</v>
      </c>
      <c r="V15" s="95">
        <v>0</v>
      </c>
      <c r="W15" s="95">
        <v>0</v>
      </c>
      <c r="X15" s="95">
        <v>0</v>
      </c>
      <c r="Y15" s="95">
        <v>0</v>
      </c>
      <c r="Z15" s="90"/>
      <c r="AA15" s="90"/>
      <c r="AB15" s="71" t="s">
        <v>147</v>
      </c>
    </row>
    <row r="16" spans="1:28" ht="11.25">
      <c r="A16" s="80">
        <v>22</v>
      </c>
      <c r="B16" s="321" t="s">
        <v>109</v>
      </c>
      <c r="C16" s="80">
        <v>1</v>
      </c>
      <c r="D16" s="315">
        <v>20</v>
      </c>
      <c r="E16" s="95">
        <v>0</v>
      </c>
      <c r="F16" s="95">
        <v>10</v>
      </c>
      <c r="G16" s="95">
        <v>0</v>
      </c>
      <c r="H16" s="95">
        <v>10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0"/>
      <c r="AA16" s="90"/>
      <c r="AB16" s="71" t="s">
        <v>148</v>
      </c>
    </row>
    <row r="17" spans="1:28" ht="11.25">
      <c r="A17" s="80">
        <v>20</v>
      </c>
      <c r="B17" s="321" t="s">
        <v>112</v>
      </c>
      <c r="C17" s="80">
        <v>1</v>
      </c>
      <c r="D17" s="315">
        <v>65</v>
      </c>
      <c r="E17" s="95">
        <v>0</v>
      </c>
      <c r="F17" s="95">
        <v>15</v>
      </c>
      <c r="G17" s="95">
        <v>0</v>
      </c>
      <c r="H17" s="95">
        <v>30</v>
      </c>
      <c r="I17" s="95">
        <v>0</v>
      </c>
      <c r="J17" s="95">
        <v>0</v>
      </c>
      <c r="K17" s="95">
        <v>10</v>
      </c>
      <c r="L17" s="95">
        <v>0</v>
      </c>
      <c r="M17" s="95">
        <v>0</v>
      </c>
      <c r="N17" s="95">
        <v>10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0"/>
      <c r="AA17" s="90"/>
      <c r="AB17" s="71" t="s">
        <v>149</v>
      </c>
    </row>
    <row r="18" spans="1:28" ht="11.25">
      <c r="A18" s="80">
        <v>2</v>
      </c>
      <c r="B18" s="321" t="s">
        <v>103</v>
      </c>
      <c r="C18" s="80">
        <v>1</v>
      </c>
      <c r="D18" s="315">
        <v>15</v>
      </c>
      <c r="E18" s="95">
        <v>5</v>
      </c>
      <c r="F18" s="95">
        <v>0</v>
      </c>
      <c r="G18" s="95">
        <v>0</v>
      </c>
      <c r="H18" s="95">
        <v>10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0"/>
      <c r="AA18" s="90"/>
      <c r="AB18" s="71" t="s">
        <v>131</v>
      </c>
    </row>
    <row r="19" spans="1:28" ht="11.25">
      <c r="A19" s="80">
        <v>23</v>
      </c>
      <c r="B19" s="321" t="s">
        <v>115</v>
      </c>
      <c r="C19" s="80">
        <v>1</v>
      </c>
      <c r="D19" s="315">
        <v>70</v>
      </c>
      <c r="E19" s="95">
        <v>0</v>
      </c>
      <c r="F19" s="95">
        <v>15</v>
      </c>
      <c r="G19" s="95">
        <v>0</v>
      </c>
      <c r="H19" s="95">
        <v>10</v>
      </c>
      <c r="I19" s="95">
        <v>10</v>
      </c>
      <c r="J19" s="95">
        <v>10</v>
      </c>
      <c r="K19" s="95">
        <v>0</v>
      </c>
      <c r="L19" s="95">
        <v>10</v>
      </c>
      <c r="M19" s="95">
        <v>0</v>
      </c>
      <c r="N19" s="95">
        <v>0</v>
      </c>
      <c r="O19" s="95">
        <v>0</v>
      </c>
      <c r="P19" s="95">
        <v>15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0"/>
      <c r="AA19" s="90"/>
      <c r="AB19" s="71" t="s">
        <v>150</v>
      </c>
    </row>
    <row r="20" spans="1:28" ht="11.25">
      <c r="A20" s="80">
        <v>3</v>
      </c>
      <c r="B20" s="321" t="s">
        <v>102</v>
      </c>
      <c r="C20" s="80">
        <v>1</v>
      </c>
      <c r="D20" s="315">
        <v>45</v>
      </c>
      <c r="E20" s="95">
        <v>0</v>
      </c>
      <c r="F20" s="95">
        <v>10</v>
      </c>
      <c r="G20" s="95">
        <v>0</v>
      </c>
      <c r="H20" s="95">
        <v>0</v>
      </c>
      <c r="I20" s="95">
        <v>10</v>
      </c>
      <c r="J20" s="95">
        <v>10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15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0"/>
      <c r="AA20" s="90"/>
      <c r="AB20" s="71" t="s">
        <v>151</v>
      </c>
    </row>
    <row r="21" spans="1:28" ht="11.25">
      <c r="A21" s="80">
        <v>15</v>
      </c>
      <c r="B21" s="321" t="s">
        <v>107</v>
      </c>
      <c r="C21" s="80">
        <v>1</v>
      </c>
      <c r="D21" s="315">
        <v>55</v>
      </c>
      <c r="E21" s="95">
        <v>0</v>
      </c>
      <c r="F21" s="95">
        <v>15</v>
      </c>
      <c r="G21" s="95">
        <v>0</v>
      </c>
      <c r="H21" s="95">
        <v>0</v>
      </c>
      <c r="I21" s="95">
        <v>0</v>
      </c>
      <c r="J21" s="95">
        <v>10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15</v>
      </c>
      <c r="Q21" s="95">
        <v>15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0"/>
      <c r="AA21" s="90"/>
      <c r="AB21" s="71" t="s">
        <v>152</v>
      </c>
    </row>
    <row r="22" spans="1:28" ht="11.25">
      <c r="A22" s="80">
        <v>1</v>
      </c>
      <c r="B22" s="321" t="s">
        <v>114</v>
      </c>
      <c r="C22" s="80">
        <v>1</v>
      </c>
      <c r="D22" s="315">
        <v>50</v>
      </c>
      <c r="E22" s="95">
        <v>0</v>
      </c>
      <c r="F22" s="95">
        <v>15</v>
      </c>
      <c r="G22" s="95">
        <v>0</v>
      </c>
      <c r="H22" s="95">
        <v>10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10</v>
      </c>
      <c r="P22" s="95">
        <v>15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0"/>
      <c r="AA22" s="90"/>
      <c r="AB22" s="71" t="s">
        <v>135</v>
      </c>
    </row>
    <row r="23" spans="1:28" ht="11.25">
      <c r="A23" s="80">
        <v>9</v>
      </c>
      <c r="B23" s="321" t="s">
        <v>99</v>
      </c>
      <c r="C23" s="80">
        <v>1</v>
      </c>
      <c r="D23" s="315">
        <v>45</v>
      </c>
      <c r="E23" s="95">
        <v>5</v>
      </c>
      <c r="F23" s="95">
        <v>5</v>
      </c>
      <c r="G23" s="95">
        <v>0</v>
      </c>
      <c r="H23" s="95">
        <v>0</v>
      </c>
      <c r="I23" s="95">
        <v>10</v>
      </c>
      <c r="J23" s="95">
        <v>10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15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0"/>
      <c r="AA23" s="90"/>
      <c r="AB23" s="71" t="s">
        <v>153</v>
      </c>
    </row>
    <row r="24" spans="1:28" ht="11.25">
      <c r="A24" s="80">
        <v>5</v>
      </c>
      <c r="B24" s="321" t="s">
        <v>118</v>
      </c>
      <c r="C24" s="80">
        <v>1</v>
      </c>
      <c r="D24" s="315">
        <v>25</v>
      </c>
      <c r="E24" s="95">
        <v>0</v>
      </c>
      <c r="F24" s="95">
        <v>15</v>
      </c>
      <c r="G24" s="95">
        <v>0</v>
      </c>
      <c r="H24" s="95">
        <v>10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0"/>
      <c r="AA24" s="90"/>
      <c r="AB24" s="71" t="s">
        <v>154</v>
      </c>
    </row>
    <row r="25" spans="1:28" ht="11.25">
      <c r="A25" s="80">
        <v>5</v>
      </c>
      <c r="B25" s="321" t="s">
        <v>118</v>
      </c>
      <c r="C25" s="80">
        <v>2</v>
      </c>
      <c r="D25" s="315">
        <v>25</v>
      </c>
      <c r="E25" s="95">
        <v>0</v>
      </c>
      <c r="F25" s="95">
        <v>15</v>
      </c>
      <c r="G25" s="95">
        <v>0</v>
      </c>
      <c r="H25" s="95">
        <v>10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0"/>
      <c r="AA25" s="90"/>
      <c r="AB25" s="71" t="s">
        <v>155</v>
      </c>
    </row>
    <row r="26" spans="1:28" ht="11.25">
      <c r="A26" s="80">
        <v>21</v>
      </c>
      <c r="B26" s="321" t="s">
        <v>110</v>
      </c>
      <c r="C26" s="80">
        <v>2</v>
      </c>
      <c r="D26" s="315">
        <v>50</v>
      </c>
      <c r="E26" s="95">
        <v>0</v>
      </c>
      <c r="F26" s="95">
        <v>10</v>
      </c>
      <c r="G26" s="95">
        <v>0</v>
      </c>
      <c r="H26" s="95">
        <v>10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15</v>
      </c>
      <c r="Q26" s="95">
        <v>15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0"/>
      <c r="AA26" s="90"/>
      <c r="AB26" s="71" t="s">
        <v>156</v>
      </c>
    </row>
    <row r="27" spans="1:28" ht="11.25">
      <c r="A27" s="80">
        <v>10</v>
      </c>
      <c r="B27" s="321" t="s">
        <v>108</v>
      </c>
      <c r="C27" s="80">
        <v>2</v>
      </c>
      <c r="D27" s="315">
        <v>96</v>
      </c>
      <c r="E27" s="95">
        <v>5</v>
      </c>
      <c r="F27" s="95">
        <v>15</v>
      </c>
      <c r="G27" s="95">
        <v>16</v>
      </c>
      <c r="H27" s="95">
        <v>10</v>
      </c>
      <c r="I27" s="95">
        <v>10</v>
      </c>
      <c r="J27" s="95">
        <v>10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15</v>
      </c>
      <c r="Q27" s="95">
        <v>15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0"/>
      <c r="AA27" s="90"/>
      <c r="AB27" s="71" t="s">
        <v>139</v>
      </c>
    </row>
    <row r="28" spans="1:28" ht="11.25">
      <c r="A28" s="81">
        <v>13</v>
      </c>
      <c r="B28" s="322" t="s">
        <v>104</v>
      </c>
      <c r="C28" s="81">
        <v>2</v>
      </c>
      <c r="D28" s="316">
        <v>40</v>
      </c>
      <c r="E28" s="96">
        <v>0</v>
      </c>
      <c r="F28" s="96">
        <v>0</v>
      </c>
      <c r="G28" s="96">
        <v>0</v>
      </c>
      <c r="H28" s="96">
        <v>20</v>
      </c>
      <c r="I28" s="96">
        <v>0</v>
      </c>
      <c r="J28" s="96">
        <v>10</v>
      </c>
      <c r="K28" s="96">
        <v>0</v>
      </c>
      <c r="L28" s="96">
        <v>0</v>
      </c>
      <c r="M28" s="96">
        <v>0</v>
      </c>
      <c r="N28" s="96">
        <v>10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0"/>
      <c r="AA28" s="90"/>
      <c r="AB28" s="71" t="s">
        <v>157</v>
      </c>
    </row>
    <row r="29" spans="1:28" ht="11.25">
      <c r="A29" s="81">
        <v>24</v>
      </c>
      <c r="B29" s="322" t="s">
        <v>117</v>
      </c>
      <c r="C29" s="81">
        <v>2</v>
      </c>
      <c r="D29" s="316">
        <v>30</v>
      </c>
      <c r="E29" s="96">
        <v>5</v>
      </c>
      <c r="F29" s="96">
        <v>10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15</v>
      </c>
      <c r="R29" s="96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0"/>
      <c r="AA29" s="90"/>
      <c r="AB29" s="71" t="s">
        <v>134</v>
      </c>
    </row>
    <row r="30" spans="1:28" ht="11.25">
      <c r="A30" s="81">
        <v>7</v>
      </c>
      <c r="B30" s="322" t="s">
        <v>100</v>
      </c>
      <c r="C30" s="81">
        <v>2</v>
      </c>
      <c r="D30" s="316">
        <v>85</v>
      </c>
      <c r="E30" s="96">
        <v>10</v>
      </c>
      <c r="F30" s="96">
        <v>15</v>
      </c>
      <c r="G30" s="96">
        <v>0</v>
      </c>
      <c r="H30" s="96">
        <v>10</v>
      </c>
      <c r="I30" s="96">
        <v>0</v>
      </c>
      <c r="J30" s="96">
        <v>0</v>
      </c>
      <c r="K30" s="96">
        <v>10</v>
      </c>
      <c r="L30" s="96">
        <v>0</v>
      </c>
      <c r="M30" s="96">
        <v>0</v>
      </c>
      <c r="N30" s="96">
        <v>10</v>
      </c>
      <c r="O30" s="96">
        <v>15</v>
      </c>
      <c r="P30" s="96">
        <v>15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0"/>
      <c r="AA30" s="90"/>
      <c r="AB30" s="71" t="s">
        <v>158</v>
      </c>
    </row>
    <row r="31" spans="1:28" ht="11.25">
      <c r="A31" s="81">
        <v>19</v>
      </c>
      <c r="B31" s="322" t="s">
        <v>119</v>
      </c>
      <c r="C31" s="81">
        <v>1</v>
      </c>
      <c r="D31" s="316">
        <v>50</v>
      </c>
      <c r="E31" s="96">
        <v>0</v>
      </c>
      <c r="F31" s="96">
        <v>15</v>
      </c>
      <c r="G31" s="96">
        <v>0</v>
      </c>
      <c r="H31" s="96">
        <v>10</v>
      </c>
      <c r="I31" s="96">
        <v>0</v>
      </c>
      <c r="J31" s="96">
        <v>10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15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0"/>
      <c r="AA31" s="90"/>
      <c r="AB31" s="71" t="s">
        <v>159</v>
      </c>
    </row>
    <row r="32" spans="1:28" ht="11.25">
      <c r="A32" s="81">
        <v>4</v>
      </c>
      <c r="B32" s="322" t="s">
        <v>116</v>
      </c>
      <c r="C32" s="81">
        <v>1</v>
      </c>
      <c r="D32" s="316">
        <v>40</v>
      </c>
      <c r="E32" s="96">
        <v>0</v>
      </c>
      <c r="F32" s="96">
        <v>10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6">
        <v>0</v>
      </c>
      <c r="P32" s="96">
        <v>15</v>
      </c>
      <c r="Q32" s="96">
        <v>15</v>
      </c>
      <c r="R32" s="96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0"/>
      <c r="AA32" s="90"/>
      <c r="AB32" s="71" t="s">
        <v>160</v>
      </c>
    </row>
    <row r="33" spans="1:28" ht="11.25">
      <c r="A33" s="81">
        <v>14</v>
      </c>
      <c r="B33" s="322" t="s">
        <v>105</v>
      </c>
      <c r="C33" s="81">
        <v>2</v>
      </c>
      <c r="D33" s="316">
        <v>120</v>
      </c>
      <c r="E33" s="96">
        <v>0</v>
      </c>
      <c r="F33" s="96">
        <v>10</v>
      </c>
      <c r="G33" s="96">
        <v>20</v>
      </c>
      <c r="H33" s="96">
        <v>10</v>
      </c>
      <c r="I33" s="96">
        <v>0</v>
      </c>
      <c r="J33" s="96">
        <v>0</v>
      </c>
      <c r="K33" s="96">
        <v>0</v>
      </c>
      <c r="L33" s="96">
        <v>10</v>
      </c>
      <c r="M33" s="96">
        <v>0</v>
      </c>
      <c r="N33" s="96">
        <v>10</v>
      </c>
      <c r="O33" s="96">
        <v>0</v>
      </c>
      <c r="P33" s="96">
        <v>15</v>
      </c>
      <c r="Q33" s="96">
        <v>15</v>
      </c>
      <c r="R33" s="96">
        <v>0</v>
      </c>
      <c r="S33" s="96">
        <v>0</v>
      </c>
      <c r="T33" s="96">
        <v>0</v>
      </c>
      <c r="U33" s="96">
        <v>30</v>
      </c>
      <c r="V33" s="96">
        <v>0</v>
      </c>
      <c r="W33" s="96">
        <v>0</v>
      </c>
      <c r="X33" s="96">
        <v>0</v>
      </c>
      <c r="Y33" s="96">
        <v>0</v>
      </c>
      <c r="Z33" s="90"/>
      <c r="AA33" s="90"/>
      <c r="AB33" s="71" t="s">
        <v>161</v>
      </c>
    </row>
    <row r="34" spans="1:28" ht="11.25">
      <c r="A34" s="81">
        <v>17</v>
      </c>
      <c r="B34" s="322" t="s">
        <v>113</v>
      </c>
      <c r="C34" s="81">
        <v>2</v>
      </c>
      <c r="D34" s="316">
        <v>40</v>
      </c>
      <c r="E34" s="96">
        <v>0</v>
      </c>
      <c r="F34" s="96">
        <v>15</v>
      </c>
      <c r="G34" s="96">
        <v>0</v>
      </c>
      <c r="H34" s="96">
        <v>0</v>
      </c>
      <c r="I34" s="96">
        <v>0</v>
      </c>
      <c r="J34" s="96">
        <v>10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15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0"/>
      <c r="AA34" s="90"/>
      <c r="AB34" s="71" t="s">
        <v>162</v>
      </c>
    </row>
    <row r="35" spans="1:28" ht="11.25">
      <c r="A35" s="81">
        <v>21</v>
      </c>
      <c r="B35" s="322" t="s">
        <v>110</v>
      </c>
      <c r="C35" s="81">
        <v>3</v>
      </c>
      <c r="D35" s="316">
        <v>45</v>
      </c>
      <c r="E35" s="96">
        <v>0</v>
      </c>
      <c r="F35" s="96">
        <v>0</v>
      </c>
      <c r="G35" s="96">
        <v>0</v>
      </c>
      <c r="H35" s="96">
        <v>20</v>
      </c>
      <c r="I35" s="96">
        <v>0</v>
      </c>
      <c r="J35" s="96">
        <v>0</v>
      </c>
      <c r="K35" s="96">
        <v>10</v>
      </c>
      <c r="L35" s="96">
        <v>0</v>
      </c>
      <c r="M35" s="96">
        <v>0</v>
      </c>
      <c r="N35" s="96">
        <v>0</v>
      </c>
      <c r="O35" s="96">
        <v>0</v>
      </c>
      <c r="P35" s="96">
        <v>15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0"/>
      <c r="AA35" s="90"/>
      <c r="AB35" s="71" t="s">
        <v>163</v>
      </c>
    </row>
    <row r="36" spans="1:28" ht="11.25">
      <c r="A36" s="81">
        <v>16</v>
      </c>
      <c r="B36" s="322" t="s">
        <v>106</v>
      </c>
      <c r="C36" s="81">
        <v>2</v>
      </c>
      <c r="D36" s="316">
        <v>110</v>
      </c>
      <c r="E36" s="96">
        <v>5</v>
      </c>
      <c r="F36" s="96">
        <v>5</v>
      </c>
      <c r="G36" s="96">
        <v>0</v>
      </c>
      <c r="H36" s="96">
        <v>20</v>
      </c>
      <c r="I36" s="96">
        <v>10</v>
      </c>
      <c r="J36" s="96">
        <v>10</v>
      </c>
      <c r="K36" s="96">
        <v>10</v>
      </c>
      <c r="L36" s="96">
        <v>10</v>
      </c>
      <c r="M36" s="96">
        <v>0</v>
      </c>
      <c r="N36" s="96">
        <v>0</v>
      </c>
      <c r="O36" s="96">
        <v>15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25</v>
      </c>
      <c r="Y36" s="96">
        <v>0</v>
      </c>
      <c r="Z36" s="90"/>
      <c r="AA36" s="90"/>
      <c r="AB36" s="71" t="s">
        <v>164</v>
      </c>
    </row>
    <row r="37" spans="1:28" ht="11.25">
      <c r="A37" s="81">
        <v>6</v>
      </c>
      <c r="B37" s="322" t="s">
        <v>101</v>
      </c>
      <c r="C37" s="81">
        <v>2</v>
      </c>
      <c r="D37" s="316">
        <v>62</v>
      </c>
      <c r="E37" s="96">
        <v>10</v>
      </c>
      <c r="F37" s="96">
        <v>10</v>
      </c>
      <c r="G37" s="96">
        <v>12</v>
      </c>
      <c r="H37" s="96">
        <v>20</v>
      </c>
      <c r="I37" s="96">
        <v>10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0"/>
      <c r="AA37" s="90"/>
      <c r="AB37" s="71" t="s">
        <v>165</v>
      </c>
    </row>
    <row r="38" spans="1:28" ht="11.25">
      <c r="A38" s="81">
        <v>20</v>
      </c>
      <c r="B38" s="322" t="s">
        <v>112</v>
      </c>
      <c r="C38" s="81">
        <v>2</v>
      </c>
      <c r="D38" s="316">
        <v>75</v>
      </c>
      <c r="E38" s="96">
        <v>0</v>
      </c>
      <c r="F38" s="96">
        <v>15</v>
      </c>
      <c r="G38" s="96">
        <v>0</v>
      </c>
      <c r="H38" s="96">
        <v>10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10</v>
      </c>
      <c r="O38" s="96">
        <v>10</v>
      </c>
      <c r="P38" s="96">
        <v>15</v>
      </c>
      <c r="Q38" s="96">
        <v>15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0"/>
      <c r="AA38" s="90"/>
      <c r="AB38" s="71" t="s">
        <v>166</v>
      </c>
    </row>
    <row r="39" spans="1:28" ht="11.25">
      <c r="A39" s="81">
        <v>13</v>
      </c>
      <c r="B39" s="322" t="s">
        <v>104</v>
      </c>
      <c r="C39" s="81">
        <v>3</v>
      </c>
      <c r="D39" s="316">
        <v>117</v>
      </c>
      <c r="E39" s="96">
        <v>0</v>
      </c>
      <c r="F39" s="96">
        <v>15</v>
      </c>
      <c r="G39" s="96">
        <v>12</v>
      </c>
      <c r="H39" s="96">
        <v>30</v>
      </c>
      <c r="I39" s="96">
        <v>10</v>
      </c>
      <c r="J39" s="96">
        <v>10</v>
      </c>
      <c r="K39" s="96">
        <v>10</v>
      </c>
      <c r="L39" s="96">
        <v>0</v>
      </c>
      <c r="M39" s="96">
        <v>0</v>
      </c>
      <c r="N39" s="96">
        <v>15</v>
      </c>
      <c r="O39" s="96">
        <v>0</v>
      </c>
      <c r="P39" s="96">
        <v>15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0"/>
      <c r="AA39" s="90"/>
      <c r="AB39" s="71" t="s">
        <v>167</v>
      </c>
    </row>
    <row r="40" spans="1:28" ht="11.25">
      <c r="A40" s="81">
        <v>12</v>
      </c>
      <c r="B40" s="322" t="s">
        <v>97</v>
      </c>
      <c r="C40" s="81">
        <v>2</v>
      </c>
      <c r="D40" s="316">
        <v>40</v>
      </c>
      <c r="E40" s="96">
        <v>0</v>
      </c>
      <c r="F40" s="96">
        <v>15</v>
      </c>
      <c r="G40" s="96">
        <v>0</v>
      </c>
      <c r="H40" s="96">
        <v>0</v>
      </c>
      <c r="I40" s="96">
        <v>0</v>
      </c>
      <c r="J40" s="96">
        <v>10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15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0"/>
      <c r="AA40" s="90"/>
      <c r="AB40" s="71" t="s">
        <v>168</v>
      </c>
    </row>
    <row r="41" spans="1:28" ht="11.25">
      <c r="A41" s="81">
        <v>18</v>
      </c>
      <c r="B41" s="322" t="s">
        <v>111</v>
      </c>
      <c r="C41" s="81">
        <v>1</v>
      </c>
      <c r="D41" s="316">
        <v>30</v>
      </c>
      <c r="E41" s="96">
        <v>0</v>
      </c>
      <c r="F41" s="96">
        <v>15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15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0"/>
      <c r="AA41" s="90"/>
      <c r="AB41" s="71" t="s">
        <v>169</v>
      </c>
    </row>
    <row r="42" spans="1:28" ht="11.25">
      <c r="A42" s="81">
        <v>2</v>
      </c>
      <c r="B42" s="322" t="s">
        <v>103</v>
      </c>
      <c r="C42" s="81">
        <v>2</v>
      </c>
      <c r="D42" s="316">
        <v>75</v>
      </c>
      <c r="E42" s="96">
        <v>0</v>
      </c>
      <c r="F42" s="96">
        <v>10</v>
      </c>
      <c r="G42" s="96">
        <v>0</v>
      </c>
      <c r="H42" s="96">
        <v>30</v>
      </c>
      <c r="I42" s="96">
        <v>0</v>
      </c>
      <c r="J42" s="96">
        <v>0</v>
      </c>
      <c r="K42" s="96">
        <v>10</v>
      </c>
      <c r="L42" s="96">
        <v>0</v>
      </c>
      <c r="M42" s="96">
        <v>0</v>
      </c>
      <c r="N42" s="96">
        <v>10</v>
      </c>
      <c r="O42" s="96">
        <v>0</v>
      </c>
      <c r="P42" s="96">
        <v>15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0"/>
      <c r="AA42" s="90"/>
      <c r="AB42" s="71" t="s">
        <v>170</v>
      </c>
    </row>
    <row r="43" spans="1:28" ht="11.25">
      <c r="A43" s="81">
        <v>15</v>
      </c>
      <c r="B43" s="322" t="s">
        <v>107</v>
      </c>
      <c r="C43" s="81">
        <v>2</v>
      </c>
      <c r="D43" s="316">
        <v>35</v>
      </c>
      <c r="E43" s="96">
        <v>0</v>
      </c>
      <c r="F43" s="96">
        <v>15</v>
      </c>
      <c r="G43" s="96">
        <v>0</v>
      </c>
      <c r="H43" s="96">
        <v>0</v>
      </c>
      <c r="I43" s="96">
        <v>10</v>
      </c>
      <c r="J43" s="96">
        <v>10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6">
        <v>0</v>
      </c>
      <c r="U43" s="96">
        <v>0</v>
      </c>
      <c r="V43" s="96">
        <v>0</v>
      </c>
      <c r="W43" s="96">
        <v>0</v>
      </c>
      <c r="X43" s="96">
        <v>0</v>
      </c>
      <c r="Y43" s="96">
        <v>0</v>
      </c>
      <c r="Z43" s="90"/>
      <c r="AA43" s="90"/>
      <c r="AB43" s="71" t="s">
        <v>171</v>
      </c>
    </row>
    <row r="44" spans="1:28" ht="11.25">
      <c r="A44" s="81">
        <v>3</v>
      </c>
      <c r="B44" s="322" t="s">
        <v>102</v>
      </c>
      <c r="C44" s="81">
        <v>2</v>
      </c>
      <c r="D44" s="316">
        <v>50</v>
      </c>
      <c r="E44" s="96">
        <v>0</v>
      </c>
      <c r="F44" s="96">
        <v>15</v>
      </c>
      <c r="G44" s="96">
        <v>0</v>
      </c>
      <c r="H44" s="96">
        <v>0</v>
      </c>
      <c r="I44" s="96">
        <v>10</v>
      </c>
      <c r="J44" s="96">
        <v>10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15</v>
      </c>
      <c r="Q44" s="96">
        <v>0</v>
      </c>
      <c r="R44" s="96">
        <v>0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0"/>
      <c r="AA44" s="90"/>
      <c r="AB44" s="71" t="s">
        <v>172</v>
      </c>
    </row>
    <row r="45" spans="1:28" ht="11.25">
      <c r="A45" s="81">
        <v>1</v>
      </c>
      <c r="B45" s="322" t="s">
        <v>114</v>
      </c>
      <c r="C45" s="81">
        <v>2</v>
      </c>
      <c r="D45" s="316">
        <v>40</v>
      </c>
      <c r="E45" s="96">
        <v>0</v>
      </c>
      <c r="F45" s="96">
        <v>15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6">
        <v>10</v>
      </c>
      <c r="P45" s="96">
        <v>15</v>
      </c>
      <c r="Q45" s="96">
        <v>0</v>
      </c>
      <c r="R45" s="96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0"/>
      <c r="AA45" s="90"/>
      <c r="AB45" s="71" t="s">
        <v>173</v>
      </c>
    </row>
    <row r="46" spans="1:28" ht="11.25">
      <c r="A46" s="81">
        <v>19</v>
      </c>
      <c r="B46" s="322" t="s">
        <v>119</v>
      </c>
      <c r="C46" s="81">
        <v>2</v>
      </c>
      <c r="D46" s="316">
        <v>25</v>
      </c>
      <c r="E46" s="96">
        <v>0</v>
      </c>
      <c r="F46" s="96">
        <v>15</v>
      </c>
      <c r="G46" s="96">
        <v>0</v>
      </c>
      <c r="H46" s="96">
        <v>0</v>
      </c>
      <c r="I46" s="96">
        <v>0</v>
      </c>
      <c r="J46" s="96">
        <v>10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87"/>
      <c r="AA46" s="87"/>
      <c r="AB46" s="71" t="s">
        <v>174</v>
      </c>
    </row>
    <row r="47" spans="1:28" ht="11.25">
      <c r="A47" s="81">
        <v>24</v>
      </c>
      <c r="B47" s="322" t="s">
        <v>117</v>
      </c>
      <c r="C47" s="81">
        <v>3</v>
      </c>
      <c r="D47" s="316">
        <v>35</v>
      </c>
      <c r="E47" s="96">
        <v>5</v>
      </c>
      <c r="F47" s="96">
        <v>5</v>
      </c>
      <c r="G47" s="96">
        <v>0</v>
      </c>
      <c r="H47" s="96">
        <v>0</v>
      </c>
      <c r="I47" s="96">
        <v>10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15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AB47" s="71" t="s">
        <v>175</v>
      </c>
    </row>
    <row r="48" spans="1:28" ht="11.25">
      <c r="A48" s="81">
        <v>11</v>
      </c>
      <c r="B48" s="322" t="s">
        <v>98</v>
      </c>
      <c r="C48" s="81">
        <v>2</v>
      </c>
      <c r="D48" s="316">
        <v>55</v>
      </c>
      <c r="E48" s="96">
        <v>10</v>
      </c>
      <c r="F48" s="96">
        <v>10</v>
      </c>
      <c r="G48" s="96">
        <v>0</v>
      </c>
      <c r="H48" s="96">
        <v>0</v>
      </c>
      <c r="I48" s="96">
        <v>10</v>
      </c>
      <c r="J48" s="96">
        <v>10</v>
      </c>
      <c r="K48" s="96">
        <v>0</v>
      </c>
      <c r="L48" s="96">
        <v>0</v>
      </c>
      <c r="M48" s="96">
        <v>0</v>
      </c>
      <c r="N48" s="96">
        <v>0</v>
      </c>
      <c r="O48" s="96">
        <v>0</v>
      </c>
      <c r="P48" s="96">
        <v>15</v>
      </c>
      <c r="Q48" s="96">
        <v>0</v>
      </c>
      <c r="R48" s="96">
        <v>0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AB48" s="71" t="s">
        <v>176</v>
      </c>
    </row>
    <row r="49" spans="1:28" ht="11.25">
      <c r="A49" s="81">
        <v>7</v>
      </c>
      <c r="B49" s="322" t="s">
        <v>100</v>
      </c>
      <c r="C49" s="81">
        <v>3</v>
      </c>
      <c r="D49" s="316">
        <v>90</v>
      </c>
      <c r="E49" s="96">
        <v>0</v>
      </c>
      <c r="F49" s="96">
        <v>30</v>
      </c>
      <c r="G49" s="96">
        <v>0</v>
      </c>
      <c r="H49" s="96">
        <v>10</v>
      </c>
      <c r="I49" s="96">
        <v>0</v>
      </c>
      <c r="J49" s="96">
        <v>0</v>
      </c>
      <c r="K49" s="96">
        <v>10</v>
      </c>
      <c r="L49" s="96">
        <v>0</v>
      </c>
      <c r="M49" s="96">
        <v>0</v>
      </c>
      <c r="N49" s="96">
        <v>10</v>
      </c>
      <c r="O49" s="96">
        <v>15</v>
      </c>
      <c r="P49" s="96">
        <v>15</v>
      </c>
      <c r="Q49" s="96">
        <v>0</v>
      </c>
      <c r="R49" s="96">
        <v>0</v>
      </c>
      <c r="S49" s="96">
        <v>0</v>
      </c>
      <c r="T49" s="96">
        <v>0</v>
      </c>
      <c r="U49" s="96">
        <v>0</v>
      </c>
      <c r="V49" s="96">
        <v>0</v>
      </c>
      <c r="W49" s="96">
        <v>0</v>
      </c>
      <c r="X49" s="96">
        <v>0</v>
      </c>
      <c r="Y49" s="96">
        <v>0</v>
      </c>
      <c r="AB49" s="71" t="s">
        <v>177</v>
      </c>
    </row>
    <row r="50" spans="1:28" ht="11.25">
      <c r="A50" s="81">
        <v>10</v>
      </c>
      <c r="B50" s="322" t="s">
        <v>108</v>
      </c>
      <c r="C50" s="81">
        <v>3</v>
      </c>
      <c r="D50" s="316">
        <v>91</v>
      </c>
      <c r="E50" s="96">
        <v>5</v>
      </c>
      <c r="F50" s="96">
        <v>10</v>
      </c>
      <c r="G50" s="96">
        <v>16</v>
      </c>
      <c r="H50" s="96">
        <v>10</v>
      </c>
      <c r="I50" s="96">
        <v>10</v>
      </c>
      <c r="J50" s="96">
        <v>10</v>
      </c>
      <c r="K50" s="96">
        <v>0</v>
      </c>
      <c r="L50" s="96">
        <v>0</v>
      </c>
      <c r="M50" s="96">
        <v>0</v>
      </c>
      <c r="N50" s="96">
        <v>0</v>
      </c>
      <c r="O50" s="96">
        <v>0</v>
      </c>
      <c r="P50" s="96">
        <v>15</v>
      </c>
      <c r="Q50" s="96">
        <v>15</v>
      </c>
      <c r="R50" s="96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v>0</v>
      </c>
      <c r="Z50" s="90"/>
      <c r="AA50" s="90"/>
      <c r="AB50" s="71" t="s">
        <v>178</v>
      </c>
    </row>
    <row r="51" spans="1:28" ht="11.25">
      <c r="A51" s="81">
        <v>21</v>
      </c>
      <c r="B51" s="322" t="s">
        <v>110</v>
      </c>
      <c r="C51" s="81">
        <v>4</v>
      </c>
      <c r="D51" s="316">
        <v>40</v>
      </c>
      <c r="E51" s="96">
        <v>0</v>
      </c>
      <c r="F51" s="96">
        <v>0</v>
      </c>
      <c r="G51" s="96">
        <v>0</v>
      </c>
      <c r="H51" s="96">
        <v>10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15</v>
      </c>
      <c r="Q51" s="96">
        <v>15</v>
      </c>
      <c r="R51" s="96">
        <v>0</v>
      </c>
      <c r="S51" s="96">
        <v>0</v>
      </c>
      <c r="T51" s="96">
        <v>0</v>
      </c>
      <c r="U51" s="96">
        <v>0</v>
      </c>
      <c r="V51" s="96">
        <v>0</v>
      </c>
      <c r="W51" s="96">
        <v>0</v>
      </c>
      <c r="X51" s="96">
        <v>0</v>
      </c>
      <c r="Y51" s="96">
        <v>0</v>
      </c>
      <c r="Z51" s="90"/>
      <c r="AA51" s="90"/>
      <c r="AB51" s="71" t="s">
        <v>179</v>
      </c>
    </row>
    <row r="52" spans="1:28" ht="11.25">
      <c r="A52" s="82">
        <v>24</v>
      </c>
      <c r="B52" s="323" t="s">
        <v>117</v>
      </c>
      <c r="C52" s="82">
        <v>4</v>
      </c>
      <c r="D52" s="317">
        <v>65</v>
      </c>
      <c r="E52" s="97">
        <v>5</v>
      </c>
      <c r="F52" s="97">
        <v>10</v>
      </c>
      <c r="G52" s="97">
        <v>0</v>
      </c>
      <c r="H52" s="97">
        <v>0</v>
      </c>
      <c r="I52" s="97">
        <v>0</v>
      </c>
      <c r="J52" s="97">
        <v>0</v>
      </c>
      <c r="K52" s="97">
        <v>10</v>
      </c>
      <c r="L52" s="97">
        <v>0</v>
      </c>
      <c r="M52" s="97">
        <v>0</v>
      </c>
      <c r="N52" s="97">
        <v>10</v>
      </c>
      <c r="O52" s="97">
        <v>15</v>
      </c>
      <c r="P52" s="97">
        <v>15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  <c r="W52" s="97">
        <v>0</v>
      </c>
      <c r="X52" s="97">
        <v>0</v>
      </c>
      <c r="Y52" s="97">
        <v>0</v>
      </c>
      <c r="AB52" s="71" t="s">
        <v>180</v>
      </c>
    </row>
    <row r="53" spans="1:28" ht="11.25">
      <c r="A53" s="82">
        <v>14</v>
      </c>
      <c r="B53" s="323" t="s">
        <v>105</v>
      </c>
      <c r="C53" s="82">
        <v>3</v>
      </c>
      <c r="D53" s="317">
        <v>110</v>
      </c>
      <c r="E53" s="97">
        <v>0</v>
      </c>
      <c r="F53" s="97">
        <v>5</v>
      </c>
      <c r="G53" s="97">
        <v>20</v>
      </c>
      <c r="H53" s="97">
        <v>0</v>
      </c>
      <c r="I53" s="97">
        <v>0</v>
      </c>
      <c r="J53" s="97">
        <v>0</v>
      </c>
      <c r="K53" s="97">
        <v>0</v>
      </c>
      <c r="L53" s="97">
        <v>10</v>
      </c>
      <c r="M53" s="97">
        <v>0</v>
      </c>
      <c r="N53" s="97">
        <v>15</v>
      </c>
      <c r="O53" s="97">
        <v>0</v>
      </c>
      <c r="P53" s="97">
        <v>15</v>
      </c>
      <c r="Q53" s="97">
        <v>15</v>
      </c>
      <c r="R53" s="97">
        <v>0</v>
      </c>
      <c r="S53" s="97">
        <v>0</v>
      </c>
      <c r="T53" s="97">
        <v>0</v>
      </c>
      <c r="U53" s="97">
        <v>30</v>
      </c>
      <c r="V53" s="97">
        <v>0</v>
      </c>
      <c r="W53" s="97">
        <v>0</v>
      </c>
      <c r="X53" s="97">
        <v>0</v>
      </c>
      <c r="Y53" s="97">
        <v>0</v>
      </c>
      <c r="AB53" s="71" t="s">
        <v>181</v>
      </c>
    </row>
    <row r="54" spans="1:28" ht="11.25">
      <c r="A54" s="82">
        <v>23</v>
      </c>
      <c r="B54" s="323" t="s">
        <v>115</v>
      </c>
      <c r="C54" s="82">
        <v>2</v>
      </c>
      <c r="D54" s="317">
        <v>100</v>
      </c>
      <c r="E54" s="97">
        <v>0</v>
      </c>
      <c r="F54" s="97">
        <v>15</v>
      </c>
      <c r="G54" s="97">
        <v>0</v>
      </c>
      <c r="H54" s="97">
        <v>20</v>
      </c>
      <c r="I54" s="97">
        <v>10</v>
      </c>
      <c r="J54" s="97">
        <v>10</v>
      </c>
      <c r="K54" s="97">
        <v>10</v>
      </c>
      <c r="L54" s="97">
        <v>0</v>
      </c>
      <c r="M54" s="97">
        <v>0</v>
      </c>
      <c r="N54" s="97">
        <v>15</v>
      </c>
      <c r="O54" s="97">
        <v>0</v>
      </c>
      <c r="P54" s="97">
        <v>0</v>
      </c>
      <c r="Q54" s="97">
        <v>0</v>
      </c>
      <c r="R54" s="97">
        <v>20</v>
      </c>
      <c r="S54" s="97">
        <v>0</v>
      </c>
      <c r="T54" s="97">
        <v>0</v>
      </c>
      <c r="U54" s="97">
        <v>0</v>
      </c>
      <c r="V54" s="97">
        <v>0</v>
      </c>
      <c r="W54" s="97">
        <v>0</v>
      </c>
      <c r="X54" s="97">
        <v>0</v>
      </c>
      <c r="Y54" s="97">
        <v>0</v>
      </c>
      <c r="AB54" s="71" t="s">
        <v>182</v>
      </c>
    </row>
    <row r="55" spans="1:28" ht="11.25">
      <c r="A55" s="82">
        <v>1</v>
      </c>
      <c r="B55" s="323" t="s">
        <v>114</v>
      </c>
      <c r="C55" s="82">
        <v>3</v>
      </c>
      <c r="D55" s="317">
        <v>55</v>
      </c>
      <c r="E55" s="97">
        <v>0</v>
      </c>
      <c r="F55" s="97">
        <v>10</v>
      </c>
      <c r="G55" s="97">
        <v>0</v>
      </c>
      <c r="H55" s="97">
        <v>10</v>
      </c>
      <c r="I55" s="97">
        <v>0</v>
      </c>
      <c r="J55" s="97">
        <v>10</v>
      </c>
      <c r="K55" s="97">
        <v>0</v>
      </c>
      <c r="L55" s="97">
        <v>0</v>
      </c>
      <c r="M55" s="97">
        <v>0</v>
      </c>
      <c r="N55" s="97">
        <v>0</v>
      </c>
      <c r="O55" s="97">
        <v>10</v>
      </c>
      <c r="P55" s="97">
        <v>15</v>
      </c>
      <c r="Q55" s="97">
        <v>0</v>
      </c>
      <c r="R55" s="97">
        <v>0</v>
      </c>
      <c r="S55" s="97">
        <v>0</v>
      </c>
      <c r="T55" s="97">
        <v>0</v>
      </c>
      <c r="U55" s="97">
        <v>0</v>
      </c>
      <c r="V55" s="97">
        <v>0</v>
      </c>
      <c r="W55" s="97">
        <v>0</v>
      </c>
      <c r="X55" s="97">
        <v>0</v>
      </c>
      <c r="Y55" s="97">
        <v>0</v>
      </c>
      <c r="AB55" s="71" t="s">
        <v>183</v>
      </c>
    </row>
    <row r="56" spans="1:28" ht="11.25">
      <c r="A56" s="82">
        <v>20</v>
      </c>
      <c r="B56" s="323" t="s">
        <v>112</v>
      </c>
      <c r="C56" s="82">
        <v>3</v>
      </c>
      <c r="D56" s="317">
        <v>50</v>
      </c>
      <c r="E56" s="97">
        <v>0</v>
      </c>
      <c r="F56" s="97">
        <v>5</v>
      </c>
      <c r="G56" s="97">
        <v>0</v>
      </c>
      <c r="H56" s="97">
        <v>20</v>
      </c>
      <c r="I56" s="97">
        <v>0</v>
      </c>
      <c r="J56" s="97">
        <v>10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15</v>
      </c>
      <c r="Q56" s="97">
        <v>0</v>
      </c>
      <c r="R56" s="97">
        <v>0</v>
      </c>
      <c r="S56" s="97">
        <v>0</v>
      </c>
      <c r="T56" s="97">
        <v>0</v>
      </c>
      <c r="U56" s="97">
        <v>0</v>
      </c>
      <c r="V56" s="97">
        <v>0</v>
      </c>
      <c r="W56" s="97">
        <v>0</v>
      </c>
      <c r="X56" s="97">
        <v>0</v>
      </c>
      <c r="Y56" s="97">
        <v>0</v>
      </c>
      <c r="AB56" s="71" t="s">
        <v>184</v>
      </c>
    </row>
    <row r="57" spans="1:28" ht="11.25">
      <c r="A57" s="82">
        <v>16</v>
      </c>
      <c r="B57" s="323" t="s">
        <v>106</v>
      </c>
      <c r="C57" s="82">
        <v>3</v>
      </c>
      <c r="D57" s="317">
        <v>70</v>
      </c>
      <c r="E57" s="97">
        <v>5</v>
      </c>
      <c r="F57" s="97">
        <v>35</v>
      </c>
      <c r="G57" s="97">
        <v>0</v>
      </c>
      <c r="H57" s="97">
        <v>10</v>
      </c>
      <c r="I57" s="97">
        <v>0</v>
      </c>
      <c r="J57" s="97">
        <v>10</v>
      </c>
      <c r="K57" s="97">
        <v>0</v>
      </c>
      <c r="L57" s="97">
        <v>10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v>0</v>
      </c>
      <c r="S57" s="97">
        <v>0</v>
      </c>
      <c r="T57" s="97">
        <v>0</v>
      </c>
      <c r="U57" s="97">
        <v>0</v>
      </c>
      <c r="V57" s="97">
        <v>0</v>
      </c>
      <c r="W57" s="97">
        <v>0</v>
      </c>
      <c r="X57" s="97">
        <v>0</v>
      </c>
      <c r="Y57" s="97">
        <v>0</v>
      </c>
      <c r="AB57" s="71" t="s">
        <v>185</v>
      </c>
    </row>
    <row r="58" spans="1:28" ht="11.25">
      <c r="A58" s="82">
        <v>13</v>
      </c>
      <c r="B58" s="323" t="s">
        <v>104</v>
      </c>
      <c r="C58" s="82">
        <v>4</v>
      </c>
      <c r="D58" s="317">
        <v>108</v>
      </c>
      <c r="E58" s="97">
        <v>0</v>
      </c>
      <c r="F58" s="97">
        <v>10</v>
      </c>
      <c r="G58" s="97">
        <v>8</v>
      </c>
      <c r="H58" s="97">
        <v>30</v>
      </c>
      <c r="I58" s="97">
        <v>10</v>
      </c>
      <c r="J58" s="97">
        <v>10</v>
      </c>
      <c r="K58" s="97">
        <v>10</v>
      </c>
      <c r="L58" s="97">
        <v>0</v>
      </c>
      <c r="M58" s="97">
        <v>0</v>
      </c>
      <c r="N58" s="97">
        <v>15</v>
      </c>
      <c r="O58" s="97">
        <v>15</v>
      </c>
      <c r="P58" s="97">
        <v>0</v>
      </c>
      <c r="Q58" s="97">
        <v>0</v>
      </c>
      <c r="R58" s="97">
        <v>0</v>
      </c>
      <c r="S58" s="97">
        <v>0</v>
      </c>
      <c r="T58" s="97">
        <v>0</v>
      </c>
      <c r="U58" s="97">
        <v>0</v>
      </c>
      <c r="V58" s="97">
        <v>0</v>
      </c>
      <c r="W58" s="97">
        <v>0</v>
      </c>
      <c r="X58" s="97">
        <v>0</v>
      </c>
      <c r="Y58" s="97">
        <v>0</v>
      </c>
      <c r="AB58" s="71" t="s">
        <v>186</v>
      </c>
    </row>
    <row r="59" spans="1:28" ht="11.25">
      <c r="A59" s="82">
        <v>2</v>
      </c>
      <c r="B59" s="323" t="s">
        <v>103</v>
      </c>
      <c r="C59" s="82">
        <v>3</v>
      </c>
      <c r="D59" s="317">
        <v>35</v>
      </c>
      <c r="E59" s="97">
        <v>0</v>
      </c>
      <c r="F59" s="97">
        <v>15</v>
      </c>
      <c r="G59" s="97">
        <v>0</v>
      </c>
      <c r="H59" s="97">
        <v>10</v>
      </c>
      <c r="I59" s="97">
        <v>0</v>
      </c>
      <c r="J59" s="97">
        <v>0</v>
      </c>
      <c r="K59" s="97">
        <v>10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0</v>
      </c>
      <c r="T59" s="97">
        <v>0</v>
      </c>
      <c r="U59" s="97">
        <v>0</v>
      </c>
      <c r="V59" s="97">
        <v>0</v>
      </c>
      <c r="W59" s="97">
        <v>0</v>
      </c>
      <c r="X59" s="97">
        <v>0</v>
      </c>
      <c r="Y59" s="97">
        <v>0</v>
      </c>
      <c r="AB59" s="71" t="s">
        <v>187</v>
      </c>
    </row>
    <row r="60" spans="1:28" ht="11.25">
      <c r="A60" s="82">
        <v>18</v>
      </c>
      <c r="B60" s="323" t="s">
        <v>111</v>
      </c>
      <c r="C60" s="82">
        <v>2</v>
      </c>
      <c r="D60" s="317">
        <v>25</v>
      </c>
      <c r="E60" s="97">
        <v>0</v>
      </c>
      <c r="F60" s="97">
        <v>10</v>
      </c>
      <c r="G60" s="97">
        <v>0</v>
      </c>
      <c r="H60" s="97">
        <v>0</v>
      </c>
      <c r="I60" s="97">
        <v>0</v>
      </c>
      <c r="J60" s="97">
        <v>0</v>
      </c>
      <c r="K60" s="97">
        <v>0</v>
      </c>
      <c r="L60" s="97">
        <v>0</v>
      </c>
      <c r="M60" s="97">
        <v>0</v>
      </c>
      <c r="N60" s="97">
        <v>0</v>
      </c>
      <c r="O60" s="97">
        <v>0</v>
      </c>
      <c r="P60" s="97">
        <v>15</v>
      </c>
      <c r="Q60" s="97">
        <v>0</v>
      </c>
      <c r="R60" s="97">
        <v>0</v>
      </c>
      <c r="S60" s="97">
        <v>0</v>
      </c>
      <c r="T60" s="97">
        <v>0</v>
      </c>
      <c r="U60" s="97">
        <v>0</v>
      </c>
      <c r="V60" s="97">
        <v>0</v>
      </c>
      <c r="W60" s="97">
        <v>0</v>
      </c>
      <c r="X60" s="97">
        <v>0</v>
      </c>
      <c r="Y60" s="97">
        <v>0</v>
      </c>
      <c r="AB60" s="71" t="s">
        <v>188</v>
      </c>
    </row>
    <row r="61" spans="1:28" ht="11.25">
      <c r="A61" s="82">
        <v>4</v>
      </c>
      <c r="B61" s="323" t="s">
        <v>116</v>
      </c>
      <c r="C61" s="82">
        <v>2</v>
      </c>
      <c r="D61" s="317">
        <v>35</v>
      </c>
      <c r="E61" s="97">
        <v>5</v>
      </c>
      <c r="F61" s="97">
        <v>15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0</v>
      </c>
      <c r="M61" s="97">
        <v>0</v>
      </c>
      <c r="N61" s="97">
        <v>0</v>
      </c>
      <c r="O61" s="97">
        <v>0</v>
      </c>
      <c r="P61" s="97">
        <v>15</v>
      </c>
      <c r="Q61" s="97">
        <v>0</v>
      </c>
      <c r="R61" s="97">
        <v>0</v>
      </c>
      <c r="S61" s="97">
        <v>0</v>
      </c>
      <c r="T61" s="97">
        <v>0</v>
      </c>
      <c r="U61" s="97">
        <v>0</v>
      </c>
      <c r="V61" s="97">
        <v>0</v>
      </c>
      <c r="W61" s="97">
        <v>0</v>
      </c>
      <c r="X61" s="97">
        <v>0</v>
      </c>
      <c r="Y61" s="97">
        <v>0</v>
      </c>
      <c r="AB61" s="71" t="s">
        <v>189</v>
      </c>
    </row>
    <row r="62" spans="1:28" ht="11.25">
      <c r="A62" s="82">
        <v>7</v>
      </c>
      <c r="B62" s="323" t="s">
        <v>100</v>
      </c>
      <c r="C62" s="82">
        <v>4</v>
      </c>
      <c r="D62" s="317">
        <v>140</v>
      </c>
      <c r="E62" s="97">
        <v>5</v>
      </c>
      <c r="F62" s="97">
        <v>40</v>
      </c>
      <c r="G62" s="97">
        <v>0</v>
      </c>
      <c r="H62" s="97">
        <v>30</v>
      </c>
      <c r="I62" s="97">
        <v>0</v>
      </c>
      <c r="J62" s="97">
        <v>0</v>
      </c>
      <c r="K62" s="97">
        <v>10</v>
      </c>
      <c r="L62" s="97">
        <v>0</v>
      </c>
      <c r="M62" s="97">
        <v>0</v>
      </c>
      <c r="N62" s="97">
        <v>10</v>
      </c>
      <c r="O62" s="97">
        <v>15</v>
      </c>
      <c r="P62" s="97">
        <v>15</v>
      </c>
      <c r="Q62" s="97">
        <v>15</v>
      </c>
      <c r="R62" s="97">
        <v>0</v>
      </c>
      <c r="S62" s="97">
        <v>0</v>
      </c>
      <c r="T62" s="97">
        <v>0</v>
      </c>
      <c r="U62" s="97">
        <v>0</v>
      </c>
      <c r="V62" s="97">
        <v>0</v>
      </c>
      <c r="W62" s="97">
        <v>0</v>
      </c>
      <c r="X62" s="97">
        <v>0</v>
      </c>
      <c r="Y62" s="97">
        <v>0</v>
      </c>
      <c r="AB62" s="71" t="s">
        <v>190</v>
      </c>
    </row>
    <row r="63" spans="1:28" ht="11.25">
      <c r="A63" s="82">
        <v>5</v>
      </c>
      <c r="B63" s="323" t="s">
        <v>118</v>
      </c>
      <c r="C63" s="82">
        <v>3</v>
      </c>
      <c r="D63" s="317">
        <v>30</v>
      </c>
      <c r="E63" s="97">
        <v>0</v>
      </c>
      <c r="F63" s="97">
        <v>15</v>
      </c>
      <c r="G63" s="97"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15</v>
      </c>
      <c r="R63" s="97">
        <v>0</v>
      </c>
      <c r="S63" s="97">
        <v>0</v>
      </c>
      <c r="T63" s="97">
        <v>0</v>
      </c>
      <c r="U63" s="97">
        <v>0</v>
      </c>
      <c r="V63" s="97">
        <v>0</v>
      </c>
      <c r="W63" s="97">
        <v>0</v>
      </c>
      <c r="X63" s="97">
        <v>0</v>
      </c>
      <c r="Y63" s="97">
        <v>0</v>
      </c>
      <c r="AB63" s="71" t="s">
        <v>191</v>
      </c>
    </row>
    <row r="64" spans="1:28" ht="11.25">
      <c r="A64" s="82">
        <v>10</v>
      </c>
      <c r="B64" s="323" t="s">
        <v>108</v>
      </c>
      <c r="C64" s="82">
        <v>4</v>
      </c>
      <c r="D64" s="317">
        <v>66</v>
      </c>
      <c r="E64" s="97">
        <v>5</v>
      </c>
      <c r="F64" s="97">
        <v>5</v>
      </c>
      <c r="G64" s="97">
        <v>16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15</v>
      </c>
      <c r="Q64" s="97">
        <v>0</v>
      </c>
      <c r="R64" s="97">
        <v>0</v>
      </c>
      <c r="S64" s="97">
        <v>0</v>
      </c>
      <c r="T64" s="97">
        <v>0</v>
      </c>
      <c r="U64" s="97">
        <v>0</v>
      </c>
      <c r="V64" s="97">
        <v>25</v>
      </c>
      <c r="W64" s="97">
        <v>0</v>
      </c>
      <c r="X64" s="97">
        <v>0</v>
      </c>
      <c r="Y64" s="97">
        <v>0</v>
      </c>
      <c r="AB64" s="71" t="s">
        <v>192</v>
      </c>
    </row>
    <row r="65" spans="1:28" ht="11.25">
      <c r="A65" s="82">
        <v>21</v>
      </c>
      <c r="B65" s="323" t="s">
        <v>110</v>
      </c>
      <c r="C65" s="82">
        <v>5</v>
      </c>
      <c r="D65" s="317">
        <v>35</v>
      </c>
      <c r="E65" s="97">
        <v>0</v>
      </c>
      <c r="F65" s="97">
        <v>5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15</v>
      </c>
      <c r="Q65" s="97">
        <v>15</v>
      </c>
      <c r="R65" s="97">
        <v>0</v>
      </c>
      <c r="S65" s="97">
        <v>0</v>
      </c>
      <c r="T65" s="97">
        <v>0</v>
      </c>
      <c r="U65" s="97">
        <v>0</v>
      </c>
      <c r="V65" s="97">
        <v>0</v>
      </c>
      <c r="W65" s="97">
        <v>0</v>
      </c>
      <c r="X65" s="97">
        <v>0</v>
      </c>
      <c r="Y65" s="97">
        <v>0</v>
      </c>
      <c r="AB65" s="71" t="s">
        <v>193</v>
      </c>
    </row>
    <row r="66" spans="1:28" ht="11.25">
      <c r="A66" s="82">
        <v>12</v>
      </c>
      <c r="B66" s="323" t="s">
        <v>97</v>
      </c>
      <c r="C66" s="82">
        <v>3</v>
      </c>
      <c r="D66" s="317">
        <v>60</v>
      </c>
      <c r="E66" s="97">
        <v>5</v>
      </c>
      <c r="F66" s="97">
        <v>15</v>
      </c>
      <c r="G66" s="97">
        <v>0</v>
      </c>
      <c r="H66" s="97">
        <v>10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15</v>
      </c>
      <c r="P66" s="97">
        <v>15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V66" s="97">
        <v>0</v>
      </c>
      <c r="W66" s="97">
        <v>0</v>
      </c>
      <c r="X66" s="97">
        <v>0</v>
      </c>
      <c r="Y66" s="97">
        <v>0</v>
      </c>
      <c r="AB66" s="71" t="s">
        <v>194</v>
      </c>
    </row>
    <row r="67" spans="1:28" ht="11.25">
      <c r="A67" s="82">
        <v>17</v>
      </c>
      <c r="B67" s="323" t="s">
        <v>113</v>
      </c>
      <c r="C67" s="82">
        <v>3</v>
      </c>
      <c r="D67" s="317">
        <v>80</v>
      </c>
      <c r="E67" s="97">
        <v>0</v>
      </c>
      <c r="F67" s="97">
        <v>10</v>
      </c>
      <c r="G67" s="97">
        <v>0</v>
      </c>
      <c r="H67" s="97">
        <v>0</v>
      </c>
      <c r="I67" s="97">
        <v>10</v>
      </c>
      <c r="J67" s="97">
        <v>10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97">
        <v>15</v>
      </c>
      <c r="Q67" s="97">
        <v>15</v>
      </c>
      <c r="R67" s="97">
        <v>0</v>
      </c>
      <c r="S67" s="97">
        <v>0</v>
      </c>
      <c r="T67" s="97">
        <v>0</v>
      </c>
      <c r="U67" s="97">
        <v>20</v>
      </c>
      <c r="V67" s="97">
        <v>0</v>
      </c>
      <c r="W67" s="97">
        <v>0</v>
      </c>
      <c r="X67" s="97">
        <v>0</v>
      </c>
      <c r="Y67" s="97">
        <v>0</v>
      </c>
      <c r="AB67" s="71" t="s">
        <v>195</v>
      </c>
    </row>
    <row r="68" spans="1:28" ht="11.25">
      <c r="A68" s="82">
        <v>9</v>
      </c>
      <c r="B68" s="323" t="s">
        <v>99</v>
      </c>
      <c r="C68" s="82">
        <v>2</v>
      </c>
      <c r="D68" s="317">
        <v>65</v>
      </c>
      <c r="E68" s="97">
        <v>5</v>
      </c>
      <c r="F68" s="97">
        <v>20</v>
      </c>
      <c r="G68" s="97">
        <v>0</v>
      </c>
      <c r="H68" s="97">
        <v>10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7">
        <v>0</v>
      </c>
      <c r="O68" s="97">
        <v>0</v>
      </c>
      <c r="P68" s="97">
        <v>15</v>
      </c>
      <c r="Q68" s="97">
        <v>15</v>
      </c>
      <c r="R68" s="97">
        <v>0</v>
      </c>
      <c r="S68" s="97">
        <v>0</v>
      </c>
      <c r="T68" s="97">
        <v>0</v>
      </c>
      <c r="U68" s="97">
        <v>0</v>
      </c>
      <c r="V68" s="97">
        <v>0</v>
      </c>
      <c r="W68" s="97">
        <v>0</v>
      </c>
      <c r="X68" s="97">
        <v>0</v>
      </c>
      <c r="Y68" s="97">
        <v>0</v>
      </c>
      <c r="AB68" s="71" t="s">
        <v>196</v>
      </c>
    </row>
    <row r="69" spans="1:28" ht="11.25">
      <c r="A69" s="82">
        <v>9</v>
      </c>
      <c r="B69" s="323" t="s">
        <v>99</v>
      </c>
      <c r="C69" s="82">
        <v>3</v>
      </c>
      <c r="D69" s="317">
        <v>80</v>
      </c>
      <c r="E69" s="97">
        <v>5</v>
      </c>
      <c r="F69" s="97">
        <v>25</v>
      </c>
      <c r="G69" s="97">
        <v>0</v>
      </c>
      <c r="H69" s="97">
        <v>10</v>
      </c>
      <c r="I69" s="97">
        <v>0</v>
      </c>
      <c r="J69" s="97">
        <v>10</v>
      </c>
      <c r="K69" s="97">
        <v>0</v>
      </c>
      <c r="L69" s="97">
        <v>0</v>
      </c>
      <c r="M69" s="97">
        <v>0</v>
      </c>
      <c r="N69" s="97">
        <v>0</v>
      </c>
      <c r="O69" s="97">
        <v>0</v>
      </c>
      <c r="P69" s="97">
        <v>15</v>
      </c>
      <c r="Q69" s="97">
        <v>15</v>
      </c>
      <c r="R69" s="97">
        <v>0</v>
      </c>
      <c r="S69" s="97">
        <v>0</v>
      </c>
      <c r="T69" s="97">
        <v>0</v>
      </c>
      <c r="U69" s="97">
        <v>0</v>
      </c>
      <c r="V69" s="97">
        <v>0</v>
      </c>
      <c r="W69" s="97">
        <v>0</v>
      </c>
      <c r="X69" s="97">
        <v>0</v>
      </c>
      <c r="Y69" s="97">
        <v>0</v>
      </c>
      <c r="AB69" s="71" t="s">
        <v>197</v>
      </c>
    </row>
    <row r="70" spans="1:28" ht="11.25">
      <c r="A70" s="82">
        <v>16</v>
      </c>
      <c r="B70" s="323" t="s">
        <v>106</v>
      </c>
      <c r="C70" s="82">
        <v>4</v>
      </c>
      <c r="D70" s="317">
        <v>100</v>
      </c>
      <c r="E70" s="97">
        <v>5</v>
      </c>
      <c r="F70" s="97">
        <v>30</v>
      </c>
      <c r="G70" s="97">
        <v>0</v>
      </c>
      <c r="H70" s="97">
        <v>20</v>
      </c>
      <c r="I70" s="97">
        <v>10</v>
      </c>
      <c r="J70" s="97">
        <v>0</v>
      </c>
      <c r="K70" s="97">
        <v>10</v>
      </c>
      <c r="L70" s="97">
        <v>10</v>
      </c>
      <c r="M70" s="97">
        <v>0</v>
      </c>
      <c r="N70" s="97">
        <v>0</v>
      </c>
      <c r="O70" s="97">
        <v>15</v>
      </c>
      <c r="P70" s="97">
        <v>0</v>
      </c>
      <c r="Q70" s="97">
        <v>0</v>
      </c>
      <c r="R70" s="97">
        <v>0</v>
      </c>
      <c r="S70" s="97">
        <v>0</v>
      </c>
      <c r="T70" s="97">
        <v>0</v>
      </c>
      <c r="U70" s="97">
        <v>0</v>
      </c>
      <c r="V70" s="97">
        <v>0</v>
      </c>
      <c r="W70" s="97">
        <v>0</v>
      </c>
      <c r="X70" s="97">
        <v>0</v>
      </c>
      <c r="Y70" s="97">
        <v>0</v>
      </c>
      <c r="AB70" s="71" t="s">
        <v>198</v>
      </c>
    </row>
    <row r="71" spans="1:28" ht="11.25">
      <c r="A71" s="82">
        <v>1</v>
      </c>
      <c r="B71" s="323" t="s">
        <v>114</v>
      </c>
      <c r="C71" s="82">
        <v>4</v>
      </c>
      <c r="D71" s="317">
        <v>50</v>
      </c>
      <c r="E71" s="97">
        <v>0</v>
      </c>
      <c r="F71" s="97">
        <v>15</v>
      </c>
      <c r="G71" s="97">
        <v>0</v>
      </c>
      <c r="H71" s="97">
        <v>10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10</v>
      </c>
      <c r="P71" s="97">
        <v>15</v>
      </c>
      <c r="Q71" s="97">
        <v>0</v>
      </c>
      <c r="R71" s="97">
        <v>0</v>
      </c>
      <c r="S71" s="97">
        <v>0</v>
      </c>
      <c r="T71" s="97">
        <v>0</v>
      </c>
      <c r="U71" s="97">
        <v>0</v>
      </c>
      <c r="V71" s="97">
        <v>0</v>
      </c>
      <c r="W71" s="97">
        <v>0</v>
      </c>
      <c r="X71" s="97">
        <v>0</v>
      </c>
      <c r="Y71" s="97">
        <v>0</v>
      </c>
      <c r="AB71" s="71" t="s">
        <v>199</v>
      </c>
    </row>
    <row r="72" spans="1:28" ht="11.25">
      <c r="A72" s="82">
        <v>14</v>
      </c>
      <c r="B72" s="323" t="s">
        <v>105</v>
      </c>
      <c r="C72" s="82">
        <v>4</v>
      </c>
      <c r="D72" s="317">
        <v>120</v>
      </c>
      <c r="E72" s="97">
        <v>0</v>
      </c>
      <c r="F72" s="97">
        <v>5</v>
      </c>
      <c r="G72" s="97">
        <v>20</v>
      </c>
      <c r="H72" s="97">
        <v>10</v>
      </c>
      <c r="I72" s="97">
        <v>0</v>
      </c>
      <c r="J72" s="97">
        <v>0</v>
      </c>
      <c r="K72" s="97">
        <v>0</v>
      </c>
      <c r="L72" s="97">
        <v>10</v>
      </c>
      <c r="M72" s="97">
        <v>0</v>
      </c>
      <c r="N72" s="97">
        <v>10</v>
      </c>
      <c r="O72" s="97">
        <v>15</v>
      </c>
      <c r="P72" s="97">
        <v>15</v>
      </c>
      <c r="Q72" s="97">
        <v>15</v>
      </c>
      <c r="R72" s="97">
        <v>0</v>
      </c>
      <c r="S72" s="97">
        <v>0</v>
      </c>
      <c r="T72" s="97">
        <v>0</v>
      </c>
      <c r="U72" s="97">
        <v>20</v>
      </c>
      <c r="V72" s="97">
        <v>0</v>
      </c>
      <c r="W72" s="97">
        <v>0</v>
      </c>
      <c r="X72" s="97">
        <v>0</v>
      </c>
      <c r="Y72" s="97">
        <v>0</v>
      </c>
      <c r="AB72" s="71" t="s">
        <v>200</v>
      </c>
    </row>
    <row r="73" spans="1:28" ht="11.25">
      <c r="A73" s="82">
        <v>6</v>
      </c>
      <c r="B73" s="323" t="s">
        <v>101</v>
      </c>
      <c r="C73" s="82">
        <v>3</v>
      </c>
      <c r="D73" s="317">
        <v>56</v>
      </c>
      <c r="E73" s="97">
        <v>0</v>
      </c>
      <c r="F73" s="97">
        <v>0</v>
      </c>
      <c r="G73" s="97">
        <v>16</v>
      </c>
      <c r="H73" s="97">
        <v>20</v>
      </c>
      <c r="I73" s="97">
        <v>10</v>
      </c>
      <c r="J73" s="97">
        <v>10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v>0</v>
      </c>
      <c r="S73" s="97">
        <v>0</v>
      </c>
      <c r="T73" s="97">
        <v>0</v>
      </c>
      <c r="U73" s="97">
        <v>0</v>
      </c>
      <c r="V73" s="97">
        <v>0</v>
      </c>
      <c r="W73" s="97">
        <v>0</v>
      </c>
      <c r="X73" s="97">
        <v>0</v>
      </c>
      <c r="Y73" s="97">
        <v>0</v>
      </c>
      <c r="AB73" s="71" t="s">
        <v>201</v>
      </c>
    </row>
    <row r="74" spans="1:25" ht="11.25">
      <c r="A74" s="82"/>
      <c r="B74" s="323"/>
      <c r="C74" s="82"/>
      <c r="D74" s="31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</row>
    <row r="75" spans="1:25" ht="11.25">
      <c r="A75" s="82"/>
      <c r="B75" s="323"/>
      <c r="C75" s="82"/>
      <c r="D75" s="31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</row>
  </sheetData>
  <conditionalFormatting sqref="D2:D3">
    <cfRule type="cellIs" priority="1" dxfId="8" operator="notBetween" stopIfTrue="1">
      <formula>0</formula>
      <formula>400</formula>
    </cfRule>
  </conditionalFormatting>
  <printOptions/>
  <pageMargins left="0.75" right="0.75" top="1" bottom="1" header="0.5" footer="0.5"/>
  <pageSetup fitToHeight="2" fitToWidth="1" horizontalDpi="600" verticalDpi="600" orientation="landscape" scale="9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N29"/>
  <sheetViews>
    <sheetView tabSelected="1" workbookViewId="0" topLeftCell="B1">
      <selection activeCell="G4" sqref="G4"/>
      <selection activeCell="B1" sqref="B1:I26"/>
    </sheetView>
  </sheetViews>
  <sheetFormatPr defaultColWidth="9.140625" defaultRowHeight="12.75"/>
  <cols>
    <col min="1" max="1" width="0" style="0" hidden="1" customWidth="1"/>
    <col min="2" max="2" width="9.8515625" style="0" customWidth="1"/>
    <col min="3" max="3" width="14.140625" style="0" customWidth="1"/>
    <col min="4" max="4" width="10.57421875" style="0" customWidth="1"/>
    <col min="5" max="5" width="69.421875" style="0" customWidth="1"/>
    <col min="6" max="6" width="7.8515625" style="0" customWidth="1"/>
    <col min="7" max="7" width="8.421875" style="0" customWidth="1"/>
    <col min="8" max="8" width="8.28125" style="0" customWidth="1"/>
    <col min="9" max="9" width="7.8515625" style="0" customWidth="1"/>
  </cols>
  <sheetData>
    <row r="1" spans="1:14" ht="16.5" customHeight="1">
      <c r="A1" s="129"/>
      <c r="B1" s="307" t="s">
        <v>3</v>
      </c>
      <c r="C1" s="130" t="s">
        <v>58</v>
      </c>
      <c r="D1" s="307" t="s">
        <v>66</v>
      </c>
      <c r="E1" s="307" t="s">
        <v>67</v>
      </c>
      <c r="F1" s="304" t="s">
        <v>68</v>
      </c>
      <c r="G1" s="305"/>
      <c r="H1" s="306"/>
      <c r="I1" s="129"/>
      <c r="J1" s="129"/>
      <c r="K1" s="129"/>
      <c r="L1" s="129"/>
      <c r="M1" s="129"/>
      <c r="N1" s="129"/>
    </row>
    <row r="2" spans="1:14" s="134" customFormat="1" ht="16.5" customHeight="1">
      <c r="A2" s="131"/>
      <c r="B2" s="308"/>
      <c r="C2" s="132" t="s">
        <v>2</v>
      </c>
      <c r="D2" s="308"/>
      <c r="E2" s="308"/>
      <c r="F2" s="133">
        <v>1</v>
      </c>
      <c r="G2" s="133">
        <v>2</v>
      </c>
      <c r="H2" s="133">
        <v>3</v>
      </c>
      <c r="I2" s="133">
        <v>4</v>
      </c>
      <c r="J2" s="131"/>
      <c r="K2" s="131"/>
      <c r="L2" s="131"/>
      <c r="M2" s="131"/>
      <c r="N2" s="131"/>
    </row>
    <row r="3" spans="1:14" s="222" customFormat="1" ht="16.5" customHeight="1">
      <c r="A3" s="218"/>
      <c r="B3" s="219">
        <f>TeamsData!I30</f>
        <v>1</v>
      </c>
      <c r="C3" s="220">
        <f>TeamsData!H30</f>
        <v>140</v>
      </c>
      <c r="D3" s="221">
        <f>TeamsData!A30</f>
        <v>7</v>
      </c>
      <c r="E3" s="221" t="str">
        <f>TeamsData!C30</f>
        <v>Lego_Lords</v>
      </c>
      <c r="F3" s="221">
        <f>TeamsData!D30</f>
        <v>60</v>
      </c>
      <c r="G3" s="221">
        <f>TeamsData!E30</f>
        <v>85</v>
      </c>
      <c r="H3" s="221">
        <f>TeamsData!F30</f>
        <v>90</v>
      </c>
      <c r="I3" s="221">
        <f>TeamsData!G30</f>
        <v>140</v>
      </c>
      <c r="J3" s="218"/>
      <c r="K3" s="218"/>
      <c r="L3" s="218"/>
      <c r="M3" s="218"/>
      <c r="N3" s="218"/>
    </row>
    <row r="4" spans="1:14" s="222" customFormat="1" ht="16.5" customHeight="1">
      <c r="A4" s="218"/>
      <c r="B4" s="219">
        <f>TeamsData!I31</f>
        <v>2</v>
      </c>
      <c r="C4" s="221">
        <f>TeamsData!H31</f>
        <v>120</v>
      </c>
      <c r="D4" s="221">
        <f>TeamsData!A31</f>
        <v>14</v>
      </c>
      <c r="E4" s="221" t="str">
        <f>TeamsData!C31</f>
        <v>Lego_Legends </v>
      </c>
      <c r="F4" s="221">
        <f>TeamsData!D31</f>
        <v>105</v>
      </c>
      <c r="G4" s="221">
        <f>TeamsData!E31</f>
        <v>120</v>
      </c>
      <c r="H4" s="221">
        <f>TeamsData!F31</f>
        <v>110</v>
      </c>
      <c r="I4" s="221">
        <f>TeamsData!G31</f>
        <v>120</v>
      </c>
      <c r="J4" s="218"/>
      <c r="K4" s="218"/>
      <c r="L4" s="218"/>
      <c r="M4" s="218"/>
      <c r="N4" s="218"/>
    </row>
    <row r="5" spans="1:14" s="222" customFormat="1" ht="16.5" customHeight="1">
      <c r="A5" s="218"/>
      <c r="B5" s="219">
        <f>TeamsData!I32</f>
        <v>3</v>
      </c>
      <c r="C5" s="221">
        <f>TeamsData!H32</f>
        <v>117</v>
      </c>
      <c r="D5" s="221">
        <f>TeamsData!A32</f>
        <v>13</v>
      </c>
      <c r="E5" s="221" t="str">
        <f>TeamsData!C32</f>
        <v>Fortune Cookies</v>
      </c>
      <c r="F5" s="221">
        <f>TeamsData!D32</f>
        <v>25</v>
      </c>
      <c r="G5" s="221">
        <f>TeamsData!E32</f>
        <v>40</v>
      </c>
      <c r="H5" s="221">
        <f>TeamsData!F32</f>
        <v>117</v>
      </c>
      <c r="I5" s="221">
        <f>TeamsData!G32</f>
        <v>108</v>
      </c>
      <c r="J5" s="218"/>
      <c r="K5" s="218"/>
      <c r="L5" s="218"/>
      <c r="M5" s="218"/>
      <c r="N5" s="218"/>
    </row>
    <row r="6" spans="1:14" s="222" customFormat="1" ht="16.5" customHeight="1">
      <c r="A6" s="218"/>
      <c r="B6" s="219">
        <f>TeamsData!I33</f>
        <v>4</v>
      </c>
      <c r="C6" s="221">
        <f>TeamsData!H33</f>
        <v>110</v>
      </c>
      <c r="D6" s="221">
        <f>TeamsData!A33</f>
        <v>16</v>
      </c>
      <c r="E6" s="221" t="str">
        <f>TeamsData!C33</f>
        <v>Etamilc</v>
      </c>
      <c r="F6" s="221">
        <f>TeamsData!D33</f>
        <v>75</v>
      </c>
      <c r="G6" s="221">
        <f>TeamsData!E33</f>
        <v>110</v>
      </c>
      <c r="H6" s="221">
        <f>TeamsData!F33</f>
        <v>70</v>
      </c>
      <c r="I6" s="221">
        <f>TeamsData!G33</f>
        <v>100</v>
      </c>
      <c r="J6" s="218"/>
      <c r="K6" s="218"/>
      <c r="L6" s="218"/>
      <c r="M6" s="218"/>
      <c r="N6" s="218"/>
    </row>
    <row r="7" spans="1:14" s="222" customFormat="1" ht="16.5" customHeight="1">
      <c r="A7" s="218"/>
      <c r="B7" s="219">
        <f>TeamsData!I34</f>
        <v>5</v>
      </c>
      <c r="C7" s="221">
        <f>TeamsData!H34</f>
        <v>100</v>
      </c>
      <c r="D7" s="221">
        <f>TeamsData!A34</f>
        <v>23</v>
      </c>
      <c r="E7" s="221" t="str">
        <f>TeamsData!C34</f>
        <v>Eco-Friends</v>
      </c>
      <c r="F7" s="221">
        <f>TeamsData!D34</f>
        <v>70</v>
      </c>
      <c r="G7" s="221">
        <f>TeamsData!E34</f>
        <v>100</v>
      </c>
      <c r="H7" s="221">
        <f>TeamsData!F34</f>
      </c>
      <c r="I7" s="221">
        <f>TeamsData!G34</f>
      </c>
      <c r="J7" s="218"/>
      <c r="K7" s="218"/>
      <c r="L7" s="218"/>
      <c r="M7" s="218"/>
      <c r="N7" s="218"/>
    </row>
    <row r="8" spans="1:14" s="222" customFormat="1" ht="16.5" customHeight="1">
      <c r="A8" s="218"/>
      <c r="B8" s="219">
        <f>TeamsData!I35</f>
        <v>6</v>
      </c>
      <c r="C8" s="221">
        <f>TeamsData!H35</f>
        <v>96</v>
      </c>
      <c r="D8" s="221">
        <f>TeamsData!A35</f>
        <v>10</v>
      </c>
      <c r="E8" s="221" t="str">
        <f>TeamsData!C35</f>
        <v>Indescribable McCain</v>
      </c>
      <c r="F8" s="221">
        <f>TeamsData!D35</f>
        <v>37</v>
      </c>
      <c r="G8" s="221">
        <f>TeamsData!E35</f>
        <v>96</v>
      </c>
      <c r="H8" s="221">
        <f>TeamsData!F35</f>
        <v>91</v>
      </c>
      <c r="I8" s="221">
        <f>TeamsData!G35</f>
        <v>66</v>
      </c>
      <c r="J8" s="218"/>
      <c r="K8" s="218"/>
      <c r="L8" s="218"/>
      <c r="M8" s="218"/>
      <c r="N8" s="218"/>
    </row>
    <row r="9" spans="1:14" s="222" customFormat="1" ht="16.5" customHeight="1">
      <c r="A9" s="218"/>
      <c r="B9" s="219">
        <f>TeamsData!I36</f>
        <v>7</v>
      </c>
      <c r="C9" s="221">
        <f>TeamsData!H36</f>
        <v>80</v>
      </c>
      <c r="D9" s="221">
        <f>TeamsData!A36</f>
        <v>9</v>
      </c>
      <c r="E9" s="221" t="str">
        <f>TeamsData!C36</f>
        <v>Globe_Trotters</v>
      </c>
      <c r="F9" s="221">
        <f>TeamsData!D36</f>
        <v>45</v>
      </c>
      <c r="G9" s="221">
        <f>TeamsData!E36</f>
        <v>65</v>
      </c>
      <c r="H9" s="221">
        <f>TeamsData!F36</f>
        <v>80</v>
      </c>
      <c r="I9" s="221">
        <f>TeamsData!G36</f>
      </c>
      <c r="J9" s="218"/>
      <c r="K9" s="218"/>
      <c r="L9" s="218"/>
      <c r="M9" s="218"/>
      <c r="N9" s="218"/>
    </row>
    <row r="10" spans="1:14" s="222" customFormat="1" ht="16.5" customHeight="1">
      <c r="A10" s="218"/>
      <c r="B10" s="219">
        <f>TeamsData!I37</f>
        <v>8</v>
      </c>
      <c r="C10" s="221">
        <f>TeamsData!H37</f>
        <v>80</v>
      </c>
      <c r="D10" s="221">
        <f>TeamsData!A37</f>
        <v>17</v>
      </c>
      <c r="E10" s="221" t="str">
        <f>TeamsData!C37</f>
        <v>The_Unstoppable_Bots</v>
      </c>
      <c r="F10" s="221">
        <f>TeamsData!D37</f>
        <v>45</v>
      </c>
      <c r="G10" s="221">
        <f>TeamsData!E37</f>
        <v>40</v>
      </c>
      <c r="H10" s="221">
        <f>TeamsData!F37</f>
        <v>80</v>
      </c>
      <c r="I10" s="221">
        <f>TeamsData!G37</f>
      </c>
      <c r="J10" s="218"/>
      <c r="K10" s="218"/>
      <c r="L10" s="218"/>
      <c r="M10" s="218"/>
      <c r="N10" s="218"/>
    </row>
    <row r="11" spans="1:14" s="222" customFormat="1" ht="16.5" customHeight="1">
      <c r="A11" s="218"/>
      <c r="B11" s="219">
        <f>TeamsData!I38</f>
        <v>9</v>
      </c>
      <c r="C11" s="221">
        <f>TeamsData!H38</f>
        <v>75</v>
      </c>
      <c r="D11" s="221">
        <f>TeamsData!A38</f>
        <v>20</v>
      </c>
      <c r="E11" s="221" t="str">
        <f>TeamsData!C38</f>
        <v>Shadow_Dragons</v>
      </c>
      <c r="F11" s="221">
        <f>TeamsData!D38</f>
        <v>65</v>
      </c>
      <c r="G11" s="221">
        <f>TeamsData!E38</f>
        <v>75</v>
      </c>
      <c r="H11" s="221">
        <f>TeamsData!F38</f>
        <v>50</v>
      </c>
      <c r="I11" s="221">
        <f>TeamsData!G38</f>
      </c>
      <c r="J11" s="218"/>
      <c r="K11" s="218"/>
      <c r="L11" s="218"/>
      <c r="M11" s="218"/>
      <c r="N11" s="218"/>
    </row>
    <row r="12" spans="1:14" s="222" customFormat="1" ht="16.5" customHeight="1">
      <c r="A12" s="218"/>
      <c r="B12" s="219">
        <f>TeamsData!I39</f>
        <v>10</v>
      </c>
      <c r="C12" s="221">
        <f>TeamsData!H39</f>
        <v>75</v>
      </c>
      <c r="D12" s="221">
        <f>TeamsData!A39</f>
        <v>2</v>
      </c>
      <c r="E12" s="221" t="str">
        <f>TeamsData!C39</f>
        <v>Lego_Lightning</v>
      </c>
      <c r="F12" s="221">
        <f>TeamsData!D39</f>
        <v>15</v>
      </c>
      <c r="G12" s="221">
        <f>TeamsData!E39</f>
        <v>75</v>
      </c>
      <c r="H12" s="221">
        <f>TeamsData!F39</f>
        <v>35</v>
      </c>
      <c r="I12" s="221">
        <f>TeamsData!G39</f>
      </c>
      <c r="J12" s="218"/>
      <c r="K12" s="218"/>
      <c r="L12" s="218"/>
      <c r="M12" s="218"/>
      <c r="N12" s="218"/>
    </row>
    <row r="13" spans="1:14" s="222" customFormat="1" ht="16.5" customHeight="1">
      <c r="A13" s="218"/>
      <c r="B13" s="219">
        <f>TeamsData!I40</f>
        <v>11</v>
      </c>
      <c r="C13" s="221">
        <f>TeamsData!H40</f>
        <v>70</v>
      </c>
      <c r="D13" s="221">
        <f>TeamsData!A40</f>
        <v>21</v>
      </c>
      <c r="E13" s="221" t="str">
        <f>TeamsData!C40</f>
        <v>Bionic_Builders</v>
      </c>
      <c r="F13" s="221">
        <f>TeamsData!D40</f>
        <v>70</v>
      </c>
      <c r="G13" s="221">
        <f>TeamsData!E40</f>
        <v>50</v>
      </c>
      <c r="H13" s="221">
        <f>TeamsData!F40</f>
        <v>45</v>
      </c>
      <c r="I13" s="221">
        <f>TeamsData!G40</f>
        <v>40</v>
      </c>
      <c r="J13" s="218"/>
      <c r="K13" s="218"/>
      <c r="L13" s="218"/>
      <c r="M13" s="218"/>
      <c r="N13" s="218"/>
    </row>
    <row r="14" spans="1:14" s="222" customFormat="1" ht="16.5" customHeight="1">
      <c r="A14" s="218"/>
      <c r="B14" s="219">
        <f>TeamsData!I41</f>
        <v>12</v>
      </c>
      <c r="C14" s="221">
        <f>TeamsData!H41</f>
        <v>70</v>
      </c>
      <c r="D14" s="221">
        <f>TeamsData!A41</f>
        <v>11</v>
      </c>
      <c r="E14" s="221" t="str">
        <f>TeamsData!C41</f>
        <v>Master_MindStorms</v>
      </c>
      <c r="F14" s="221">
        <f>TeamsData!D41</f>
        <v>70</v>
      </c>
      <c r="G14" s="221">
        <f>TeamsData!E41</f>
        <v>55</v>
      </c>
      <c r="H14" s="221">
        <f>TeamsData!F41</f>
      </c>
      <c r="I14" s="221">
        <f>TeamsData!G41</f>
      </c>
      <c r="J14" s="218"/>
      <c r="K14" s="218"/>
      <c r="L14" s="218"/>
      <c r="M14" s="218"/>
      <c r="N14" s="218"/>
    </row>
    <row r="15" spans="1:14" s="222" customFormat="1" ht="16.5" customHeight="1">
      <c r="A15" s="218"/>
      <c r="B15" s="219">
        <f>TeamsData!I42</f>
        <v>13</v>
      </c>
      <c r="C15" s="221">
        <f>TeamsData!H42</f>
        <v>65</v>
      </c>
      <c r="D15" s="221">
        <f>TeamsData!A42</f>
        <v>12</v>
      </c>
      <c r="E15" s="221" t="str">
        <f>TeamsData!C42</f>
        <v>Robot_Snappers</v>
      </c>
      <c r="F15" s="221">
        <f>TeamsData!D42</f>
        <v>65</v>
      </c>
      <c r="G15" s="221">
        <f>TeamsData!E42</f>
        <v>40</v>
      </c>
      <c r="H15" s="221">
        <f>TeamsData!F42</f>
        <v>60</v>
      </c>
      <c r="I15" s="221">
        <f>TeamsData!G42</f>
      </c>
      <c r="J15" s="218"/>
      <c r="K15" s="218"/>
      <c r="L15" s="218"/>
      <c r="M15" s="218"/>
      <c r="N15" s="218"/>
    </row>
    <row r="16" spans="1:14" s="222" customFormat="1" ht="16.5" customHeight="1">
      <c r="A16" s="218"/>
      <c r="B16" s="219">
        <f>TeamsData!I43</f>
        <v>14</v>
      </c>
      <c r="C16" s="221">
        <f>TeamsData!H43</f>
        <v>65</v>
      </c>
      <c r="D16" s="221">
        <f>TeamsData!A43</f>
        <v>24</v>
      </c>
      <c r="E16" s="221" t="str">
        <f>TeamsData!C43</f>
        <v>Polar Bots</v>
      </c>
      <c r="F16" s="221">
        <f>TeamsData!D43</f>
        <v>45</v>
      </c>
      <c r="G16" s="221">
        <f>TeamsData!E43</f>
        <v>30</v>
      </c>
      <c r="H16" s="221">
        <f>TeamsData!F43</f>
        <v>35</v>
      </c>
      <c r="I16" s="221">
        <f>TeamsData!G43</f>
        <v>65</v>
      </c>
      <c r="J16" s="218"/>
      <c r="K16" s="218"/>
      <c r="L16" s="218"/>
      <c r="M16" s="218"/>
      <c r="N16" s="218"/>
    </row>
    <row r="17" spans="1:14" s="222" customFormat="1" ht="16.5" customHeight="1">
      <c r="A17" s="218"/>
      <c r="B17" s="219">
        <f>TeamsData!I44</f>
        <v>15</v>
      </c>
      <c r="C17" s="221">
        <f>TeamsData!H44</f>
        <v>62</v>
      </c>
      <c r="D17" s="221">
        <f>TeamsData!A44</f>
        <v>6</v>
      </c>
      <c r="E17" s="221" t="str">
        <f>TeamsData!C44</f>
        <v>Cyborgs</v>
      </c>
      <c r="F17" s="221">
        <f>TeamsData!D44</f>
        <v>55</v>
      </c>
      <c r="G17" s="221">
        <f>TeamsData!E44</f>
        <v>62</v>
      </c>
      <c r="H17" s="221">
        <f>TeamsData!F44</f>
        <v>56</v>
      </c>
      <c r="I17" s="221">
        <f>TeamsData!G44</f>
      </c>
      <c r="J17" s="218"/>
      <c r="K17" s="218"/>
      <c r="L17" s="218"/>
      <c r="M17" s="218"/>
      <c r="N17" s="218"/>
    </row>
    <row r="18" spans="1:14" s="222" customFormat="1" ht="16.5" customHeight="1">
      <c r="A18" s="218"/>
      <c r="B18" s="219">
        <f>TeamsData!I45</f>
        <v>16</v>
      </c>
      <c r="C18" s="221">
        <f>TeamsData!H45</f>
        <v>55</v>
      </c>
      <c r="D18" s="221">
        <f>TeamsData!A45</f>
        <v>1</v>
      </c>
      <c r="E18" s="221" t="str">
        <f>TeamsData!C45</f>
        <v>KARP</v>
      </c>
      <c r="F18" s="221">
        <f>TeamsData!D45</f>
        <v>50</v>
      </c>
      <c r="G18" s="221">
        <f>TeamsData!E45</f>
        <v>40</v>
      </c>
      <c r="H18" s="221">
        <f>TeamsData!F45</f>
        <v>55</v>
      </c>
      <c r="I18" s="221">
        <f>TeamsData!G45</f>
        <v>50</v>
      </c>
      <c r="J18" s="218"/>
      <c r="K18" s="218"/>
      <c r="L18" s="218"/>
      <c r="M18" s="218"/>
      <c r="N18" s="218"/>
    </row>
    <row r="19" spans="1:14" s="222" customFormat="1" ht="16.5" customHeight="1">
      <c r="A19" s="218"/>
      <c r="B19" s="219">
        <f>TeamsData!I46</f>
        <v>17</v>
      </c>
      <c r="C19" s="221">
        <f>TeamsData!H46</f>
        <v>55</v>
      </c>
      <c r="D19" s="221">
        <f>TeamsData!A46</f>
        <v>15</v>
      </c>
      <c r="E19" s="221" t="str">
        <f>TeamsData!C46</f>
        <v>Los_Altos_Geek_Squad</v>
      </c>
      <c r="F19" s="221">
        <f>TeamsData!D46</f>
        <v>55</v>
      </c>
      <c r="G19" s="221">
        <f>TeamsData!E46</f>
        <v>35</v>
      </c>
      <c r="H19" s="221">
        <f>TeamsData!F46</f>
      </c>
      <c r="I19" s="221">
        <f>TeamsData!G46</f>
      </c>
      <c r="J19" s="218"/>
      <c r="K19" s="218"/>
      <c r="L19" s="218"/>
      <c r="M19" s="218"/>
      <c r="N19" s="218"/>
    </row>
    <row r="20" spans="1:14" s="222" customFormat="1" ht="16.5" customHeight="1">
      <c r="A20" s="218"/>
      <c r="B20" s="219">
        <f>TeamsData!I47</f>
        <v>18</v>
      </c>
      <c r="C20" s="221">
        <f>TeamsData!H47</f>
        <v>50</v>
      </c>
      <c r="D20" s="221">
        <f>TeamsData!A47</f>
        <v>3</v>
      </c>
      <c r="E20" s="221" t="str">
        <f>TeamsData!C47</f>
        <v>Springer_Starbots</v>
      </c>
      <c r="F20" s="221">
        <f>TeamsData!D47</f>
        <v>45</v>
      </c>
      <c r="G20" s="221">
        <f>TeamsData!E47</f>
        <v>50</v>
      </c>
      <c r="H20" s="221">
        <f>TeamsData!F47</f>
      </c>
      <c r="I20" s="221">
        <f>TeamsData!G47</f>
      </c>
      <c r="J20" s="218"/>
      <c r="K20" s="218"/>
      <c r="L20" s="218"/>
      <c r="M20" s="218"/>
      <c r="N20" s="218"/>
    </row>
    <row r="21" spans="1:14" s="222" customFormat="1" ht="16.5" customHeight="1">
      <c r="A21" s="218"/>
      <c r="B21" s="219">
        <f>TeamsData!I48</f>
        <v>19</v>
      </c>
      <c r="C21" s="221">
        <f>TeamsData!H48</f>
        <v>50</v>
      </c>
      <c r="D21" s="221">
        <f>TeamsData!A48</f>
        <v>19</v>
      </c>
      <c r="E21" s="221" t="str">
        <f>TeamsData!C48</f>
        <v>NotBoyBots</v>
      </c>
      <c r="F21" s="221">
        <f>TeamsData!D48</f>
        <v>50</v>
      </c>
      <c r="G21" s="221">
        <f>TeamsData!E48</f>
        <v>25</v>
      </c>
      <c r="H21" s="221">
        <f>TeamsData!F48</f>
      </c>
      <c r="I21" s="221">
        <f>TeamsData!G48</f>
      </c>
      <c r="J21" s="218"/>
      <c r="K21" s="218"/>
      <c r="L21" s="218"/>
      <c r="M21" s="218"/>
      <c r="N21" s="218"/>
    </row>
    <row r="22" spans="1:14" s="222" customFormat="1" ht="16.5" customHeight="1">
      <c r="A22" s="218"/>
      <c r="B22" s="219">
        <f>TeamsData!I49</f>
        <v>20</v>
      </c>
      <c r="C22" s="221">
        <f>TeamsData!H49</f>
        <v>40</v>
      </c>
      <c r="D22" s="221">
        <f>TeamsData!A49</f>
        <v>4</v>
      </c>
      <c r="E22" s="221" t="str">
        <f>TeamsData!C49</f>
        <v>Lightning Legos</v>
      </c>
      <c r="F22" s="221">
        <f>TeamsData!D49</f>
        <v>40</v>
      </c>
      <c r="G22" s="221">
        <f>TeamsData!E49</f>
        <v>35</v>
      </c>
      <c r="H22" s="221">
        <f>TeamsData!F49</f>
      </c>
      <c r="I22" s="221">
        <f>TeamsData!G49</f>
      </c>
      <c r="J22" s="218"/>
      <c r="K22" s="218"/>
      <c r="L22" s="218"/>
      <c r="M22" s="218"/>
      <c r="N22" s="218"/>
    </row>
    <row r="23" spans="1:14" s="222" customFormat="1" ht="16.5" customHeight="1">
      <c r="A23" s="218"/>
      <c r="B23" s="219">
        <f>TeamsData!I50</f>
        <v>21</v>
      </c>
      <c r="C23" s="221">
        <f>TeamsData!H50</f>
        <v>30</v>
      </c>
      <c r="D23" s="221">
        <f>TeamsData!A50</f>
        <v>5</v>
      </c>
      <c r="E23" s="221" t="str">
        <f>TeamsData!C50</f>
        <v>The Teeth</v>
      </c>
      <c r="F23" s="221">
        <f>TeamsData!D50</f>
        <v>25</v>
      </c>
      <c r="G23" s="221">
        <f>TeamsData!E50</f>
        <v>25</v>
      </c>
      <c r="H23" s="221">
        <f>TeamsData!F50</f>
        <v>30</v>
      </c>
      <c r="I23" s="221">
        <f>TeamsData!G50</f>
      </c>
      <c r="J23" s="218"/>
      <c r="K23" s="218"/>
      <c r="L23" s="218"/>
      <c r="M23" s="218"/>
      <c r="N23" s="218"/>
    </row>
    <row r="24" spans="1:14" s="222" customFormat="1" ht="16.5" customHeight="1">
      <c r="A24" s="218"/>
      <c r="B24" s="219">
        <f>TeamsData!I51</f>
        <v>22</v>
      </c>
      <c r="C24" s="221">
        <f>TeamsData!H51</f>
        <v>30</v>
      </c>
      <c r="D24" s="221">
        <f>TeamsData!A51</f>
        <v>18</v>
      </c>
      <c r="E24" s="221" t="str">
        <f>TeamsData!C51</f>
        <v>Bullis_Boyz</v>
      </c>
      <c r="F24" s="221">
        <f>TeamsData!D51</f>
        <v>30</v>
      </c>
      <c r="G24" s="221">
        <f>TeamsData!E51</f>
        <v>25</v>
      </c>
      <c r="H24" s="221">
        <f>TeamsData!F51</f>
      </c>
      <c r="I24" s="221">
        <f>TeamsData!G51</f>
      </c>
      <c r="J24" s="218"/>
      <c r="K24" s="218"/>
      <c r="L24" s="218"/>
      <c r="M24" s="218"/>
      <c r="N24" s="218"/>
    </row>
    <row r="25" spans="1:14" s="222" customFormat="1" ht="16.5" customHeight="1">
      <c r="A25" s="218"/>
      <c r="B25" s="219">
        <f>TeamsData!I52</f>
        <v>23</v>
      </c>
      <c r="C25" s="221">
        <f>TeamsData!H52</f>
        <v>23</v>
      </c>
      <c r="D25" s="221">
        <f>TeamsData!A52</f>
        <v>8</v>
      </c>
      <c r="E25" s="221" t="str">
        <f>TeamsData!C52</f>
        <v>Team 5775</v>
      </c>
      <c r="F25" s="221">
        <f>TeamsData!D52</f>
        <v>23</v>
      </c>
      <c r="G25" s="221">
        <f>TeamsData!E52</f>
      </c>
      <c r="H25" s="221">
        <f>TeamsData!F52</f>
      </c>
      <c r="I25" s="221">
        <f>TeamsData!G52</f>
      </c>
      <c r="J25" s="218"/>
      <c r="K25" s="218"/>
      <c r="L25" s="218"/>
      <c r="M25" s="218"/>
      <c r="N25" s="218"/>
    </row>
    <row r="26" spans="1:14" s="222" customFormat="1" ht="16.5" customHeight="1">
      <c r="A26" s="218"/>
      <c r="B26" s="219">
        <f>TeamsData!I53</f>
        <v>24</v>
      </c>
      <c r="C26" s="221">
        <f>TeamsData!H53</f>
        <v>20</v>
      </c>
      <c r="D26" s="221">
        <f>TeamsData!A53</f>
        <v>22</v>
      </c>
      <c r="E26" s="221" t="str">
        <f>TeamsData!C53</f>
        <v>Lego_Sages</v>
      </c>
      <c r="F26" s="221">
        <f>TeamsData!D53</f>
        <v>20</v>
      </c>
      <c r="G26" s="221">
        <f>TeamsData!E53</f>
      </c>
      <c r="H26" s="221">
        <f>TeamsData!F53</f>
      </c>
      <c r="I26" s="221">
        <f>TeamsData!G53</f>
      </c>
      <c r="J26" s="218"/>
      <c r="K26" s="218"/>
      <c r="L26" s="218"/>
      <c r="M26" s="218"/>
      <c r="N26" s="218"/>
    </row>
    <row r="27" spans="1:14" ht="12.7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12.7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12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</sheetData>
  <mergeCells count="4">
    <mergeCell ref="F1:H1"/>
    <mergeCell ref="E1:E2"/>
    <mergeCell ref="D1:D2"/>
    <mergeCell ref="B1:B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1"/>
  <dimension ref="A1:N29"/>
  <sheetViews>
    <sheetView workbookViewId="0" topLeftCell="B1">
      <selection activeCell="B1" sqref="B1:I26"/>
      <selection activeCell="A1" sqref="A1"/>
    </sheetView>
  </sheetViews>
  <sheetFormatPr defaultColWidth="9.140625" defaultRowHeight="12.75"/>
  <cols>
    <col min="1" max="1" width="0" style="0" hidden="1" customWidth="1"/>
    <col min="2" max="2" width="6.8515625" style="0" bestFit="1" customWidth="1"/>
    <col min="3" max="3" width="61.140625" style="0" customWidth="1"/>
    <col min="4" max="4" width="14.140625" style="0" customWidth="1"/>
    <col min="5" max="5" width="9.8515625" style="0" customWidth="1"/>
    <col min="6" max="8" width="11.140625" style="0" customWidth="1"/>
  </cols>
  <sheetData>
    <row r="1" spans="1:14" ht="16.5" customHeight="1">
      <c r="A1" s="129"/>
      <c r="B1" s="307" t="s">
        <v>66</v>
      </c>
      <c r="C1" s="307" t="s">
        <v>84</v>
      </c>
      <c r="D1" s="130" t="s">
        <v>58</v>
      </c>
      <c r="E1" s="307" t="s">
        <v>3</v>
      </c>
      <c r="F1" s="278" t="s">
        <v>68</v>
      </c>
      <c r="G1" s="279"/>
      <c r="H1" s="280"/>
      <c r="I1" s="129"/>
      <c r="J1" s="129"/>
      <c r="K1" s="129"/>
      <c r="L1" s="129"/>
      <c r="M1" s="129"/>
      <c r="N1" s="129"/>
    </row>
    <row r="2" spans="1:14" s="134" customFormat="1" ht="16.5" customHeight="1">
      <c r="A2" s="131"/>
      <c r="B2" s="308"/>
      <c r="C2" s="308"/>
      <c r="D2" s="132" t="s">
        <v>2</v>
      </c>
      <c r="E2" s="308"/>
      <c r="F2" s="133">
        <v>1</v>
      </c>
      <c r="G2" s="133">
        <v>2</v>
      </c>
      <c r="H2" s="133">
        <v>3</v>
      </c>
      <c r="I2" s="133">
        <v>4</v>
      </c>
      <c r="J2" s="131"/>
      <c r="K2" s="131"/>
      <c r="L2" s="131"/>
      <c r="M2" s="131"/>
      <c r="N2" s="131"/>
    </row>
    <row r="3" spans="1:14" s="222" customFormat="1" ht="16.5" customHeight="1">
      <c r="A3" s="218"/>
      <c r="B3" s="221">
        <f>TeamsData!A2</f>
        <v>1</v>
      </c>
      <c r="C3" s="221" t="str">
        <f>TeamsData!C2</f>
        <v>KARP</v>
      </c>
      <c r="D3" s="220">
        <f>TeamsData!H2</f>
        <v>55</v>
      </c>
      <c r="E3" s="219">
        <f>TeamsData!I2</f>
        <v>16</v>
      </c>
      <c r="F3" s="221">
        <f>TeamsData!P2</f>
        <v>50</v>
      </c>
      <c r="G3" s="221">
        <f>TeamsData!Q2</f>
        <v>40</v>
      </c>
      <c r="H3" s="221">
        <f>TeamsData!R2</f>
        <v>55</v>
      </c>
      <c r="I3" s="221">
        <f>TeamsData!S2</f>
        <v>50</v>
      </c>
      <c r="J3" s="218"/>
      <c r="K3" s="218"/>
      <c r="L3" s="218"/>
      <c r="M3" s="218"/>
      <c r="N3" s="218"/>
    </row>
    <row r="4" spans="1:14" s="222" customFormat="1" ht="16.5" customHeight="1">
      <c r="A4" s="218"/>
      <c r="B4" s="221">
        <f>TeamsData!A3</f>
        <v>2</v>
      </c>
      <c r="C4" s="221" t="str">
        <f>TeamsData!C3</f>
        <v>Lego_Lightning</v>
      </c>
      <c r="D4" s="220">
        <f>TeamsData!H3</f>
        <v>75</v>
      </c>
      <c r="E4" s="219">
        <f>TeamsData!I3</f>
        <v>10</v>
      </c>
      <c r="F4" s="221">
        <f>TeamsData!P3</f>
        <v>15</v>
      </c>
      <c r="G4" s="221">
        <f>TeamsData!Q3</f>
        <v>75</v>
      </c>
      <c r="H4" s="221">
        <f>TeamsData!R3</f>
        <v>35</v>
      </c>
      <c r="I4" s="221" t="e">
        <f>TeamsData!S3</f>
        <v>#N/A</v>
      </c>
      <c r="J4" s="218"/>
      <c r="K4" s="218"/>
      <c r="L4" s="218"/>
      <c r="M4" s="218"/>
      <c r="N4" s="218"/>
    </row>
    <row r="5" spans="1:14" s="222" customFormat="1" ht="16.5" customHeight="1">
      <c r="A5" s="218"/>
      <c r="B5" s="221">
        <f>TeamsData!A4</f>
        <v>3</v>
      </c>
      <c r="C5" s="221" t="str">
        <f>TeamsData!C4</f>
        <v>Springer_Starbots</v>
      </c>
      <c r="D5" s="220">
        <f>TeamsData!H4</f>
        <v>50</v>
      </c>
      <c r="E5" s="219">
        <f>TeamsData!I4</f>
        <v>18</v>
      </c>
      <c r="F5" s="221">
        <f>TeamsData!P4</f>
        <v>45</v>
      </c>
      <c r="G5" s="221">
        <f>TeamsData!Q4</f>
        <v>50</v>
      </c>
      <c r="H5" s="221" t="e">
        <f>TeamsData!R4</f>
        <v>#N/A</v>
      </c>
      <c r="I5" s="221" t="e">
        <f>TeamsData!S4</f>
        <v>#N/A</v>
      </c>
      <c r="J5" s="218"/>
      <c r="K5" s="218"/>
      <c r="L5" s="218"/>
      <c r="M5" s="218"/>
      <c r="N5" s="218"/>
    </row>
    <row r="6" spans="1:14" s="222" customFormat="1" ht="16.5" customHeight="1">
      <c r="A6" s="218"/>
      <c r="B6" s="221">
        <f>TeamsData!A5</f>
        <v>4</v>
      </c>
      <c r="C6" s="221" t="str">
        <f>TeamsData!C5</f>
        <v>Lightning Legos</v>
      </c>
      <c r="D6" s="220">
        <f>TeamsData!H5</f>
        <v>40</v>
      </c>
      <c r="E6" s="219">
        <f>TeamsData!I5</f>
        <v>20</v>
      </c>
      <c r="F6" s="221">
        <f>TeamsData!P5</f>
        <v>40</v>
      </c>
      <c r="G6" s="221">
        <f>TeamsData!Q5</f>
        <v>35</v>
      </c>
      <c r="H6" s="221" t="e">
        <f>TeamsData!R5</f>
        <v>#N/A</v>
      </c>
      <c r="I6" s="221" t="e">
        <f>TeamsData!S5</f>
        <v>#N/A</v>
      </c>
      <c r="J6" s="218"/>
      <c r="K6" s="218"/>
      <c r="L6" s="218"/>
      <c r="M6" s="218"/>
      <c r="N6" s="218"/>
    </row>
    <row r="7" spans="1:14" s="222" customFormat="1" ht="16.5" customHeight="1">
      <c r="A7" s="218"/>
      <c r="B7" s="221">
        <f>TeamsData!A6</f>
        <v>5</v>
      </c>
      <c r="C7" s="221" t="str">
        <f>TeamsData!C6</f>
        <v>The Teeth</v>
      </c>
      <c r="D7" s="220">
        <f>TeamsData!H6</f>
        <v>30</v>
      </c>
      <c r="E7" s="219">
        <f>TeamsData!I6</f>
        <v>21</v>
      </c>
      <c r="F7" s="221">
        <f>TeamsData!P6</f>
        <v>25</v>
      </c>
      <c r="G7" s="221">
        <f>TeamsData!Q6</f>
        <v>25</v>
      </c>
      <c r="H7" s="221">
        <f>TeamsData!R6</f>
        <v>30</v>
      </c>
      <c r="I7" s="221" t="e">
        <f>TeamsData!S6</f>
        <v>#N/A</v>
      </c>
      <c r="J7" s="218"/>
      <c r="K7" s="218"/>
      <c r="L7" s="218"/>
      <c r="M7" s="218"/>
      <c r="N7" s="218"/>
    </row>
    <row r="8" spans="1:14" s="222" customFormat="1" ht="16.5" customHeight="1">
      <c r="A8" s="218"/>
      <c r="B8" s="221">
        <f>TeamsData!A7</f>
        <v>6</v>
      </c>
      <c r="C8" s="221" t="str">
        <f>TeamsData!C7</f>
        <v>Cyborgs</v>
      </c>
      <c r="D8" s="220">
        <f>TeamsData!H7</f>
        <v>62</v>
      </c>
      <c r="E8" s="219">
        <f>TeamsData!I7</f>
        <v>15</v>
      </c>
      <c r="F8" s="221">
        <f>TeamsData!P7</f>
        <v>55</v>
      </c>
      <c r="G8" s="221">
        <f>TeamsData!Q7</f>
        <v>62</v>
      </c>
      <c r="H8" s="221">
        <f>TeamsData!R7</f>
        <v>56</v>
      </c>
      <c r="I8" s="221" t="e">
        <f>TeamsData!S7</f>
        <v>#N/A</v>
      </c>
      <c r="J8" s="218"/>
      <c r="K8" s="218"/>
      <c r="L8" s="218"/>
      <c r="M8" s="218"/>
      <c r="N8" s="218"/>
    </row>
    <row r="9" spans="1:14" s="222" customFormat="1" ht="16.5" customHeight="1">
      <c r="A9" s="218"/>
      <c r="B9" s="221">
        <f>TeamsData!A8</f>
        <v>7</v>
      </c>
      <c r="C9" s="221" t="str">
        <f>TeamsData!C8</f>
        <v>Lego_Lords</v>
      </c>
      <c r="D9" s="220">
        <f>TeamsData!H8</f>
        <v>140</v>
      </c>
      <c r="E9" s="219">
        <f>TeamsData!I8</f>
        <v>1</v>
      </c>
      <c r="F9" s="221">
        <f>TeamsData!P8</f>
        <v>60</v>
      </c>
      <c r="G9" s="221">
        <f>TeamsData!Q8</f>
        <v>85</v>
      </c>
      <c r="H9" s="221">
        <f>TeamsData!R8</f>
        <v>90</v>
      </c>
      <c r="I9" s="221">
        <f>TeamsData!S8</f>
        <v>140</v>
      </c>
      <c r="J9" s="218"/>
      <c r="K9" s="218"/>
      <c r="L9" s="218"/>
      <c r="M9" s="218"/>
      <c r="N9" s="218"/>
    </row>
    <row r="10" spans="1:14" s="222" customFormat="1" ht="16.5" customHeight="1">
      <c r="A10" s="218"/>
      <c r="B10" s="221">
        <f>TeamsData!A9</f>
        <v>8</v>
      </c>
      <c r="C10" s="221" t="str">
        <f>TeamsData!C9</f>
        <v>Team 5775</v>
      </c>
      <c r="D10" s="220">
        <f>TeamsData!H9</f>
        <v>23</v>
      </c>
      <c r="E10" s="219">
        <f>TeamsData!I9</f>
        <v>23</v>
      </c>
      <c r="F10" s="221">
        <f>TeamsData!P9</f>
        <v>23</v>
      </c>
      <c r="G10" s="221" t="e">
        <f>TeamsData!Q9</f>
        <v>#N/A</v>
      </c>
      <c r="H10" s="221" t="e">
        <f>TeamsData!R9</f>
        <v>#N/A</v>
      </c>
      <c r="I10" s="221" t="e">
        <f>TeamsData!S9</f>
        <v>#N/A</v>
      </c>
      <c r="J10" s="218"/>
      <c r="K10" s="218"/>
      <c r="L10" s="218"/>
      <c r="M10" s="218"/>
      <c r="N10" s="218"/>
    </row>
    <row r="11" spans="1:14" s="222" customFormat="1" ht="16.5" customHeight="1">
      <c r="A11" s="218"/>
      <c r="B11" s="221">
        <f>TeamsData!A10</f>
        <v>9</v>
      </c>
      <c r="C11" s="221" t="str">
        <f>TeamsData!C10</f>
        <v>Globe_Trotters</v>
      </c>
      <c r="D11" s="220">
        <f>TeamsData!H10</f>
        <v>80</v>
      </c>
      <c r="E11" s="219">
        <f>TeamsData!I10</f>
        <v>7</v>
      </c>
      <c r="F11" s="221">
        <f>TeamsData!P10</f>
        <v>45</v>
      </c>
      <c r="G11" s="221">
        <f>TeamsData!Q10</f>
        <v>65</v>
      </c>
      <c r="H11" s="221">
        <f>TeamsData!R10</f>
        <v>80</v>
      </c>
      <c r="I11" s="221" t="e">
        <f>TeamsData!S10</f>
        <v>#N/A</v>
      </c>
      <c r="J11" s="218"/>
      <c r="K11" s="218"/>
      <c r="L11" s="218"/>
      <c r="M11" s="218"/>
      <c r="N11" s="218"/>
    </row>
    <row r="12" spans="1:14" s="222" customFormat="1" ht="16.5" customHeight="1">
      <c r="A12" s="218"/>
      <c r="B12" s="221">
        <f>TeamsData!A11</f>
        <v>10</v>
      </c>
      <c r="C12" s="221" t="str">
        <f>TeamsData!C11</f>
        <v>Indescribable McCain</v>
      </c>
      <c r="D12" s="220">
        <f>TeamsData!H11</f>
        <v>96</v>
      </c>
      <c r="E12" s="219">
        <f>TeamsData!I11</f>
        <v>6</v>
      </c>
      <c r="F12" s="221">
        <f>TeamsData!P11</f>
        <v>37</v>
      </c>
      <c r="G12" s="221">
        <f>TeamsData!Q11</f>
        <v>96</v>
      </c>
      <c r="H12" s="221">
        <f>TeamsData!R11</f>
        <v>91</v>
      </c>
      <c r="I12" s="221">
        <f>TeamsData!S11</f>
        <v>66</v>
      </c>
      <c r="J12" s="218"/>
      <c r="K12" s="218"/>
      <c r="L12" s="218"/>
      <c r="M12" s="218"/>
      <c r="N12" s="218"/>
    </row>
    <row r="13" spans="1:14" s="222" customFormat="1" ht="16.5" customHeight="1">
      <c r="A13" s="218"/>
      <c r="B13" s="221">
        <f>TeamsData!A12</f>
        <v>11</v>
      </c>
      <c r="C13" s="221" t="str">
        <f>TeamsData!C12</f>
        <v>Master_MindStorms</v>
      </c>
      <c r="D13" s="220">
        <f>TeamsData!H12</f>
        <v>70</v>
      </c>
      <c r="E13" s="219">
        <f>TeamsData!I12</f>
        <v>12</v>
      </c>
      <c r="F13" s="221">
        <f>TeamsData!P12</f>
        <v>70</v>
      </c>
      <c r="G13" s="221">
        <f>TeamsData!Q12</f>
        <v>55</v>
      </c>
      <c r="H13" s="221" t="e">
        <f>TeamsData!R12</f>
        <v>#N/A</v>
      </c>
      <c r="I13" s="221" t="e">
        <f>TeamsData!S12</f>
        <v>#N/A</v>
      </c>
      <c r="J13" s="218"/>
      <c r="K13" s="218"/>
      <c r="L13" s="218"/>
      <c r="M13" s="218"/>
      <c r="N13" s="218"/>
    </row>
    <row r="14" spans="1:14" s="222" customFormat="1" ht="16.5" customHeight="1">
      <c r="A14" s="218"/>
      <c r="B14" s="221">
        <f>TeamsData!A13</f>
        <v>12</v>
      </c>
      <c r="C14" s="221" t="str">
        <f>TeamsData!C13</f>
        <v>Robot_Snappers</v>
      </c>
      <c r="D14" s="220">
        <f>TeamsData!H13</f>
        <v>65</v>
      </c>
      <c r="E14" s="219">
        <f>TeamsData!I13</f>
        <v>13</v>
      </c>
      <c r="F14" s="221">
        <f>TeamsData!P13</f>
        <v>65</v>
      </c>
      <c r="G14" s="221">
        <f>TeamsData!Q13</f>
        <v>40</v>
      </c>
      <c r="H14" s="221">
        <f>TeamsData!R13</f>
        <v>60</v>
      </c>
      <c r="I14" s="221" t="e">
        <f>TeamsData!S13</f>
        <v>#N/A</v>
      </c>
      <c r="J14" s="218"/>
      <c r="K14" s="218"/>
      <c r="L14" s="218"/>
      <c r="M14" s="218"/>
      <c r="N14" s="218"/>
    </row>
    <row r="15" spans="1:14" s="222" customFormat="1" ht="16.5" customHeight="1">
      <c r="A15" s="218"/>
      <c r="B15" s="221">
        <f>TeamsData!A14</f>
        <v>13</v>
      </c>
      <c r="C15" s="221" t="str">
        <f>TeamsData!C14</f>
        <v>Fortune Cookies</v>
      </c>
      <c r="D15" s="220">
        <f>TeamsData!H14</f>
        <v>117</v>
      </c>
      <c r="E15" s="219">
        <f>TeamsData!I14</f>
        <v>3</v>
      </c>
      <c r="F15" s="221">
        <f>TeamsData!P14</f>
        <v>25</v>
      </c>
      <c r="G15" s="221">
        <f>TeamsData!Q14</f>
        <v>40</v>
      </c>
      <c r="H15" s="221">
        <f>TeamsData!R14</f>
        <v>117</v>
      </c>
      <c r="I15" s="221">
        <f>TeamsData!S14</f>
        <v>108</v>
      </c>
      <c r="J15" s="218"/>
      <c r="K15" s="218"/>
      <c r="L15" s="218"/>
      <c r="M15" s="218"/>
      <c r="N15" s="218"/>
    </row>
    <row r="16" spans="1:14" s="222" customFormat="1" ht="16.5" customHeight="1">
      <c r="A16" s="218"/>
      <c r="B16" s="221">
        <f>TeamsData!A15</f>
        <v>14</v>
      </c>
      <c r="C16" s="221" t="str">
        <f>TeamsData!C15</f>
        <v>Lego_Legends </v>
      </c>
      <c r="D16" s="220">
        <f>TeamsData!H15</f>
        <v>120</v>
      </c>
      <c r="E16" s="219">
        <f>TeamsData!I15</f>
        <v>2</v>
      </c>
      <c r="F16" s="221">
        <f>TeamsData!P15</f>
        <v>105</v>
      </c>
      <c r="G16" s="221">
        <f>TeamsData!Q15</f>
        <v>120</v>
      </c>
      <c r="H16" s="221">
        <f>TeamsData!R15</f>
        <v>110</v>
      </c>
      <c r="I16" s="221">
        <f>TeamsData!S15</f>
        <v>120</v>
      </c>
      <c r="J16" s="218"/>
      <c r="K16" s="218"/>
      <c r="L16" s="218"/>
      <c r="M16" s="218"/>
      <c r="N16" s="218"/>
    </row>
    <row r="17" spans="1:14" s="222" customFormat="1" ht="16.5" customHeight="1">
      <c r="A17" s="218"/>
      <c r="B17" s="221">
        <f>TeamsData!A16</f>
        <v>15</v>
      </c>
      <c r="C17" s="221" t="str">
        <f>TeamsData!C16</f>
        <v>Los_Altos_Geek_Squad</v>
      </c>
      <c r="D17" s="220">
        <f>TeamsData!H16</f>
        <v>55</v>
      </c>
      <c r="E17" s="219">
        <f>TeamsData!I16</f>
        <v>17</v>
      </c>
      <c r="F17" s="221">
        <f>TeamsData!P16</f>
        <v>55</v>
      </c>
      <c r="G17" s="221">
        <f>TeamsData!Q16</f>
        <v>35</v>
      </c>
      <c r="H17" s="221" t="e">
        <f>TeamsData!R16</f>
        <v>#N/A</v>
      </c>
      <c r="I17" s="221" t="e">
        <f>TeamsData!S16</f>
        <v>#N/A</v>
      </c>
      <c r="J17" s="218"/>
      <c r="K17" s="218"/>
      <c r="L17" s="218"/>
      <c r="M17" s="218"/>
      <c r="N17" s="218"/>
    </row>
    <row r="18" spans="1:14" s="222" customFormat="1" ht="16.5" customHeight="1">
      <c r="A18" s="218"/>
      <c r="B18" s="221">
        <f>TeamsData!A17</f>
        <v>16</v>
      </c>
      <c r="C18" s="221" t="str">
        <f>TeamsData!C17</f>
        <v>Etamilc</v>
      </c>
      <c r="D18" s="220">
        <f>TeamsData!H17</f>
        <v>110</v>
      </c>
      <c r="E18" s="219">
        <f>TeamsData!I17</f>
        <v>4</v>
      </c>
      <c r="F18" s="221">
        <f>TeamsData!P17</f>
        <v>75</v>
      </c>
      <c r="G18" s="221">
        <f>TeamsData!Q17</f>
        <v>110</v>
      </c>
      <c r="H18" s="221">
        <f>TeamsData!R17</f>
        <v>70</v>
      </c>
      <c r="I18" s="221">
        <f>TeamsData!S17</f>
        <v>100</v>
      </c>
      <c r="J18" s="218"/>
      <c r="K18" s="218"/>
      <c r="L18" s="218"/>
      <c r="M18" s="218"/>
      <c r="N18" s="218"/>
    </row>
    <row r="19" spans="1:14" s="222" customFormat="1" ht="16.5" customHeight="1">
      <c r="A19" s="218"/>
      <c r="B19" s="221">
        <f>TeamsData!A18</f>
        <v>17</v>
      </c>
      <c r="C19" s="221" t="str">
        <f>TeamsData!C18</f>
        <v>The_Unstoppable_Bots</v>
      </c>
      <c r="D19" s="220">
        <f>TeamsData!H18</f>
        <v>80</v>
      </c>
      <c r="E19" s="219">
        <f>TeamsData!I18</f>
        <v>8</v>
      </c>
      <c r="F19" s="221">
        <f>TeamsData!P18</f>
        <v>45</v>
      </c>
      <c r="G19" s="221">
        <f>TeamsData!Q18</f>
        <v>40</v>
      </c>
      <c r="H19" s="221">
        <f>TeamsData!R18</f>
        <v>80</v>
      </c>
      <c r="I19" s="221" t="e">
        <f>TeamsData!S18</f>
        <v>#N/A</v>
      </c>
      <c r="J19" s="218"/>
      <c r="K19" s="218"/>
      <c r="L19" s="218"/>
      <c r="M19" s="218"/>
      <c r="N19" s="218"/>
    </row>
    <row r="20" spans="1:14" s="222" customFormat="1" ht="16.5" customHeight="1">
      <c r="A20" s="218"/>
      <c r="B20" s="221">
        <f>TeamsData!A19</f>
        <v>18</v>
      </c>
      <c r="C20" s="221" t="str">
        <f>TeamsData!C19</f>
        <v>Bullis_Boyz</v>
      </c>
      <c r="D20" s="220">
        <f>TeamsData!H19</f>
        <v>30</v>
      </c>
      <c r="E20" s="219">
        <f>TeamsData!I19</f>
        <v>22</v>
      </c>
      <c r="F20" s="221">
        <f>TeamsData!P19</f>
        <v>30</v>
      </c>
      <c r="G20" s="221">
        <f>TeamsData!Q19</f>
        <v>25</v>
      </c>
      <c r="H20" s="221" t="e">
        <f>TeamsData!R19</f>
        <v>#N/A</v>
      </c>
      <c r="I20" s="221" t="e">
        <f>TeamsData!S19</f>
        <v>#N/A</v>
      </c>
      <c r="J20" s="218"/>
      <c r="K20" s="218"/>
      <c r="L20" s="218"/>
      <c r="M20" s="218"/>
      <c r="N20" s="218"/>
    </row>
    <row r="21" spans="1:14" s="222" customFormat="1" ht="16.5" customHeight="1">
      <c r="A21" s="218"/>
      <c r="B21" s="221">
        <f>TeamsData!A20</f>
        <v>19</v>
      </c>
      <c r="C21" s="221" t="str">
        <f>TeamsData!C20</f>
        <v>NotBoyBots</v>
      </c>
      <c r="D21" s="220">
        <f>TeamsData!H20</f>
        <v>50</v>
      </c>
      <c r="E21" s="219">
        <f>TeamsData!I20</f>
        <v>19</v>
      </c>
      <c r="F21" s="221">
        <f>TeamsData!P20</f>
        <v>50</v>
      </c>
      <c r="G21" s="221">
        <f>TeamsData!Q20</f>
        <v>25</v>
      </c>
      <c r="H21" s="221" t="e">
        <f>TeamsData!R20</f>
        <v>#N/A</v>
      </c>
      <c r="I21" s="221" t="e">
        <f>TeamsData!S20</f>
        <v>#N/A</v>
      </c>
      <c r="J21" s="218"/>
      <c r="K21" s="218"/>
      <c r="L21" s="218"/>
      <c r="M21" s="218"/>
      <c r="N21" s="218"/>
    </row>
    <row r="22" spans="1:14" s="222" customFormat="1" ht="16.5" customHeight="1">
      <c r="A22" s="218"/>
      <c r="B22" s="221">
        <f>TeamsData!A21</f>
        <v>20</v>
      </c>
      <c r="C22" s="221" t="str">
        <f>TeamsData!C21</f>
        <v>Shadow_Dragons</v>
      </c>
      <c r="D22" s="220">
        <f>TeamsData!H21</f>
        <v>75</v>
      </c>
      <c r="E22" s="219">
        <f>TeamsData!I21</f>
        <v>9</v>
      </c>
      <c r="F22" s="221">
        <f>TeamsData!P21</f>
        <v>65</v>
      </c>
      <c r="G22" s="221">
        <f>TeamsData!Q21</f>
        <v>75</v>
      </c>
      <c r="H22" s="221">
        <f>TeamsData!R21</f>
        <v>50</v>
      </c>
      <c r="I22" s="221" t="e">
        <f>TeamsData!S21</f>
        <v>#N/A</v>
      </c>
      <c r="J22" s="218"/>
      <c r="K22" s="218"/>
      <c r="L22" s="218"/>
      <c r="M22" s="218"/>
      <c r="N22" s="218"/>
    </row>
    <row r="23" spans="1:14" s="222" customFormat="1" ht="16.5" customHeight="1">
      <c r="A23" s="218"/>
      <c r="B23" s="221">
        <f>TeamsData!A22</f>
        <v>21</v>
      </c>
      <c r="C23" s="221" t="str">
        <f>TeamsData!C22</f>
        <v>Bionic_Builders</v>
      </c>
      <c r="D23" s="220">
        <f>TeamsData!H22</f>
        <v>70</v>
      </c>
      <c r="E23" s="219">
        <f>TeamsData!I22</f>
        <v>11</v>
      </c>
      <c r="F23" s="221">
        <f>TeamsData!P22</f>
        <v>70</v>
      </c>
      <c r="G23" s="221">
        <f>TeamsData!Q22</f>
        <v>50</v>
      </c>
      <c r="H23" s="221">
        <f>TeamsData!R22</f>
        <v>45</v>
      </c>
      <c r="I23" s="221">
        <f>TeamsData!S22</f>
        <v>40</v>
      </c>
      <c r="J23" s="218"/>
      <c r="K23" s="218"/>
      <c r="L23" s="218"/>
      <c r="M23" s="218"/>
      <c r="N23" s="218"/>
    </row>
    <row r="24" spans="1:14" s="222" customFormat="1" ht="16.5" customHeight="1">
      <c r="A24" s="218"/>
      <c r="B24" s="221">
        <f>TeamsData!A23</f>
        <v>22</v>
      </c>
      <c r="C24" s="221" t="str">
        <f>TeamsData!C23</f>
        <v>Lego_Sages</v>
      </c>
      <c r="D24" s="220">
        <f>TeamsData!H23</f>
        <v>20</v>
      </c>
      <c r="E24" s="219">
        <f>TeamsData!I23</f>
        <v>24</v>
      </c>
      <c r="F24" s="221">
        <f>TeamsData!P23</f>
        <v>20</v>
      </c>
      <c r="G24" s="221" t="e">
        <f>TeamsData!Q23</f>
        <v>#N/A</v>
      </c>
      <c r="H24" s="221" t="e">
        <f>TeamsData!R23</f>
        <v>#N/A</v>
      </c>
      <c r="I24" s="221" t="e">
        <f>TeamsData!S23</f>
        <v>#N/A</v>
      </c>
      <c r="J24" s="218"/>
      <c r="K24" s="218"/>
      <c r="L24" s="218"/>
      <c r="M24" s="218"/>
      <c r="N24" s="218"/>
    </row>
    <row r="25" spans="1:14" s="222" customFormat="1" ht="16.5" customHeight="1">
      <c r="A25" s="218"/>
      <c r="B25" s="221">
        <f>TeamsData!A24</f>
        <v>23</v>
      </c>
      <c r="C25" s="221" t="str">
        <f>TeamsData!C24</f>
        <v>Eco-Friends</v>
      </c>
      <c r="D25" s="220">
        <f>TeamsData!H24</f>
        <v>100</v>
      </c>
      <c r="E25" s="219">
        <f>TeamsData!I24</f>
        <v>5</v>
      </c>
      <c r="F25" s="221">
        <f>TeamsData!P24</f>
        <v>70</v>
      </c>
      <c r="G25" s="221">
        <f>TeamsData!Q24</f>
        <v>100</v>
      </c>
      <c r="H25" s="221" t="e">
        <f>TeamsData!R24</f>
        <v>#N/A</v>
      </c>
      <c r="I25" s="221" t="e">
        <f>TeamsData!S24</f>
        <v>#N/A</v>
      </c>
      <c r="J25" s="218"/>
      <c r="K25" s="218"/>
      <c r="L25" s="218"/>
      <c r="M25" s="218"/>
      <c r="N25" s="218"/>
    </row>
    <row r="26" spans="1:14" s="222" customFormat="1" ht="16.5" customHeight="1">
      <c r="A26" s="218"/>
      <c r="B26" s="221">
        <f>TeamsData!A25</f>
        <v>24</v>
      </c>
      <c r="C26" s="221" t="str">
        <f>TeamsData!C25</f>
        <v>Polar Bots</v>
      </c>
      <c r="D26" s="220">
        <f>TeamsData!H25</f>
        <v>65</v>
      </c>
      <c r="E26" s="219">
        <f>TeamsData!I25</f>
        <v>14</v>
      </c>
      <c r="F26" s="221">
        <f>TeamsData!P25</f>
        <v>45</v>
      </c>
      <c r="G26" s="221">
        <f>TeamsData!Q25</f>
        <v>30</v>
      </c>
      <c r="H26" s="221">
        <f>TeamsData!R25</f>
        <v>35</v>
      </c>
      <c r="I26" s="221">
        <f>TeamsData!S25</f>
        <v>65</v>
      </c>
      <c r="J26" s="218"/>
      <c r="K26" s="218"/>
      <c r="L26" s="218"/>
      <c r="M26" s="218"/>
      <c r="N26" s="218"/>
    </row>
    <row r="27" spans="1:14" ht="12.7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12.7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  <row r="29" spans="1:14" ht="12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</sheetData>
  <sheetProtection sheet="1" objects="1" scenarios="1"/>
  <mergeCells count="3">
    <mergeCell ref="C1:C2"/>
    <mergeCell ref="B1:B2"/>
    <mergeCell ref="E1:E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1"/>
  <dimension ref="A1:BK65"/>
  <sheetViews>
    <sheetView workbookViewId="0" topLeftCell="A1">
      <selection activeCell="A1" sqref="A1"/>
      <selection activeCell="A1" sqref="A1"/>
    </sheetView>
  </sheetViews>
  <sheetFormatPr defaultColWidth="9.140625" defaultRowHeight="12.75"/>
  <cols>
    <col min="1" max="1" width="5.57421875" style="0" bestFit="1" customWidth="1"/>
    <col min="2" max="2" width="9.140625" style="5" customWidth="1"/>
    <col min="3" max="3" width="35.00390625" style="4" customWidth="1"/>
    <col min="4" max="6" width="6.140625" style="5" customWidth="1"/>
    <col min="7" max="15" width="3.28125" style="5" hidden="1" customWidth="1"/>
    <col min="16" max="16" width="5.57421875" style="6" bestFit="1" customWidth="1"/>
    <col min="17" max="17" width="5.57421875" style="5" bestFit="1" customWidth="1"/>
    <col min="18" max="18" width="6.421875" style="10" customWidth="1"/>
    <col min="19" max="19" width="6.57421875" style="10" customWidth="1"/>
    <col min="20" max="20" width="5.140625" style="0" customWidth="1"/>
    <col min="21" max="21" width="6.140625" style="0" customWidth="1"/>
    <col min="22" max="22" width="7.140625" style="0" customWidth="1"/>
    <col min="23" max="28" width="6.00390625" style="0" customWidth="1"/>
  </cols>
  <sheetData>
    <row r="1" spans="2:16" ht="3.75" customHeight="1">
      <c r="B1" s="135"/>
      <c r="P1" s="15">
        <f>SUM($D$10:$Q$10)</f>
        <v>1</v>
      </c>
    </row>
    <row r="2" ht="3.75" customHeight="1"/>
    <row r="3" ht="3.75" customHeight="1"/>
    <row r="4" ht="3.75" customHeight="1"/>
    <row r="5" ht="3.75" customHeight="1"/>
    <row r="6" spans="2:19" ht="24.75" customHeight="1">
      <c r="B6" s="14" t="s">
        <v>8</v>
      </c>
      <c r="S6" s="15"/>
    </row>
    <row r="7" ht="8.25" customHeight="1" thickBot="1">
      <c r="S7" s="15"/>
    </row>
    <row r="8" spans="3:19" ht="13.5" customHeight="1" thickBot="1">
      <c r="C8" s="13"/>
      <c r="D8" s="136"/>
      <c r="E8" s="137"/>
      <c r="F8" s="138"/>
      <c r="G8" s="139"/>
      <c r="H8" s="140"/>
      <c r="I8" s="141"/>
      <c r="J8" s="142"/>
      <c r="K8" s="143"/>
      <c r="L8" s="144"/>
      <c r="M8" s="145"/>
      <c r="N8" s="146"/>
      <c r="O8" s="147"/>
      <c r="P8" s="148"/>
      <c r="Q8" s="149"/>
      <c r="R8" s="150"/>
      <c r="S8" s="15"/>
    </row>
    <row r="9" spans="3:19" ht="69" customHeight="1" thickBot="1">
      <c r="C9" s="151" t="s">
        <v>12</v>
      </c>
      <c r="D9" s="152" t="s">
        <v>69</v>
      </c>
      <c r="E9" s="153" t="s">
        <v>70</v>
      </c>
      <c r="F9" s="154" t="s">
        <v>71</v>
      </c>
      <c r="G9" s="154"/>
      <c r="H9" s="154"/>
      <c r="I9" s="154"/>
      <c r="J9" s="154"/>
      <c r="K9" s="154"/>
      <c r="L9" s="154"/>
      <c r="M9" s="154"/>
      <c r="N9" s="154"/>
      <c r="O9" s="154"/>
      <c r="P9" s="263" t="s">
        <v>5</v>
      </c>
      <c r="Q9" s="155" t="s">
        <v>11</v>
      </c>
      <c r="R9" s="309" t="s">
        <v>6</v>
      </c>
      <c r="S9" s="15"/>
    </row>
    <row r="10" spans="2:19" ht="31.5" customHeight="1" thickBot="1">
      <c r="B10" s="156"/>
      <c r="C10" s="157" t="s">
        <v>13</v>
      </c>
      <c r="D10" s="158">
        <v>0.25</v>
      </c>
      <c r="E10" s="158">
        <v>0.25</v>
      </c>
      <c r="F10" s="158">
        <v>0.25</v>
      </c>
      <c r="G10" s="159"/>
      <c r="H10" s="159"/>
      <c r="I10" s="159"/>
      <c r="J10" s="159"/>
      <c r="K10" s="159"/>
      <c r="L10" s="159"/>
      <c r="M10" s="159"/>
      <c r="N10" s="159"/>
      <c r="O10" s="159"/>
      <c r="P10" s="264"/>
      <c r="Q10" s="160">
        <v>0.25</v>
      </c>
      <c r="R10" s="310"/>
      <c r="S10" s="15"/>
    </row>
    <row r="11" spans="1:26" ht="15.75" customHeight="1" thickBot="1">
      <c r="A11" s="161" t="s">
        <v>66</v>
      </c>
      <c r="B11" s="161" t="s">
        <v>0</v>
      </c>
      <c r="C11" s="162" t="s">
        <v>1</v>
      </c>
      <c r="D11" s="163" t="s">
        <v>79</v>
      </c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5"/>
      <c r="R11" s="310"/>
      <c r="S11" s="150" t="s">
        <v>3</v>
      </c>
      <c r="T11" s="166"/>
      <c r="U11" s="167" t="s">
        <v>72</v>
      </c>
      <c r="V11" s="167" t="s">
        <v>3</v>
      </c>
      <c r="W11" s="168" t="s">
        <v>73</v>
      </c>
      <c r="X11" s="169" t="s">
        <v>74</v>
      </c>
      <c r="Y11" s="170" t="s">
        <v>75</v>
      </c>
      <c r="Z11" s="171" t="s">
        <v>76</v>
      </c>
    </row>
    <row r="12" spans="1:26" ht="12.75">
      <c r="A12" s="172">
        <v>1</v>
      </c>
      <c r="B12" s="173">
        <f>IF(Teams!B8="","",Teams!B8)</f>
        <v>4815</v>
      </c>
      <c r="C12" s="234" t="str">
        <f>IF(Teams!C8="","",Teams!C8)</f>
        <v>KARP</v>
      </c>
      <c r="D12" s="236"/>
      <c r="E12" s="237"/>
      <c r="F12" s="268"/>
      <c r="G12" s="265"/>
      <c r="H12" s="238"/>
      <c r="I12" s="239"/>
      <c r="J12" s="240"/>
      <c r="K12" s="241"/>
      <c r="L12" s="242"/>
      <c r="M12" s="243"/>
      <c r="N12" s="244"/>
      <c r="O12" s="245"/>
      <c r="P12" s="260">
        <f>TeamsData!H2</f>
        <v>55</v>
      </c>
      <c r="Q12" s="246">
        <f aca="true" t="shared" si="0" ref="Q12:Q35">IF(B12="","",IF(P12=0,1,0.3*(10*P12/MAX(P$12:P$35))+1))</f>
        <v>2.1785714285714284</v>
      </c>
      <c r="R12" s="174">
        <f aca="true" t="shared" si="1" ref="R12:R24">IF(B12="","",IF(SUM($D$10:$Q$10)=0,"",$D$10/$P$1*D12+$E$10/$P$1*E12+$F$10/$P$1*F12+$G$10/$P$1*G12+$H$10/$P$1*H12+$I$10/$P$1*I12+$J$10/$P$1*J12+$K$10/$P$1*K12+$L$10/$P$1*L12+$M$10/$P$1*M12+$N$10/$P$1*N12+$O$10/$P$1*O12+$Q$10/$P$1*Q12))</f>
        <v>0.5446428571428571</v>
      </c>
      <c r="S12" s="175">
        <f aca="true" t="shared" si="2" ref="S12:S35">RANK(R12,R$12:R$35)</f>
        <v>16</v>
      </c>
      <c r="T12" s="166"/>
      <c r="U12" s="176">
        <f aca="true" t="shared" si="3" ref="U12:U24">R12-A12/10000</f>
        <v>0.5445428571428571</v>
      </c>
      <c r="V12" s="167">
        <f aca="true" t="shared" si="4" ref="V12:V35">RANK(U12,U$12:U$35)</f>
        <v>16</v>
      </c>
      <c r="W12" s="177" t="e">
        <f aca="true" t="shared" si="5" ref="W12:W24">RANK(D12,D$12:D$35)</f>
        <v>#N/A</v>
      </c>
      <c r="X12" s="178" t="e">
        <f aca="true" t="shared" si="6" ref="X12:X24">RANK(E12,E$12:E$35)</f>
        <v>#N/A</v>
      </c>
      <c r="Y12" s="179" t="e">
        <f aca="true" t="shared" si="7" ref="Y12:Y24">RANK(F12,F$12:F$35)</f>
        <v>#N/A</v>
      </c>
      <c r="Z12" s="180">
        <f aca="true" t="shared" si="8" ref="Z12:Z24">RANK(Q12,Q$12:Q$35)</f>
        <v>16</v>
      </c>
    </row>
    <row r="13" spans="1:26" ht="12.75">
      <c r="A13" s="105">
        <v>2</v>
      </c>
      <c r="B13" s="181">
        <f>IF(Teams!B9="","",Teams!B9)</f>
        <v>4966</v>
      </c>
      <c r="C13" s="235" t="str">
        <f>IF(Teams!C9="","",Teams!C9)</f>
        <v>Lego_Lightning</v>
      </c>
      <c r="D13" s="247"/>
      <c r="E13" s="191"/>
      <c r="F13" s="269"/>
      <c r="G13" s="266"/>
      <c r="H13" s="182"/>
      <c r="I13" s="183"/>
      <c r="J13" s="184"/>
      <c r="K13" s="185"/>
      <c r="L13" s="186"/>
      <c r="M13" s="187"/>
      <c r="N13" s="188"/>
      <c r="O13" s="189"/>
      <c r="P13" s="261">
        <f>TeamsData!H3</f>
        <v>75</v>
      </c>
      <c r="Q13" s="248">
        <f t="shared" si="0"/>
        <v>2.6071428571428568</v>
      </c>
      <c r="R13" s="190">
        <f t="shared" si="1"/>
        <v>0.6517857142857142</v>
      </c>
      <c r="S13" s="175">
        <f t="shared" si="2"/>
        <v>9</v>
      </c>
      <c r="T13" s="166"/>
      <c r="U13" s="176">
        <f t="shared" si="3"/>
        <v>0.6515857142857142</v>
      </c>
      <c r="V13" s="167">
        <f t="shared" si="4"/>
        <v>9</v>
      </c>
      <c r="W13" s="177" t="e">
        <f t="shared" si="5"/>
        <v>#N/A</v>
      </c>
      <c r="X13" s="178" t="e">
        <f t="shared" si="6"/>
        <v>#N/A</v>
      </c>
      <c r="Y13" s="179" t="e">
        <f t="shared" si="7"/>
        <v>#N/A</v>
      </c>
      <c r="Z13" s="180">
        <f t="shared" si="8"/>
        <v>9</v>
      </c>
    </row>
    <row r="14" spans="1:26" ht="12.75">
      <c r="A14" s="105">
        <v>3</v>
      </c>
      <c r="B14" s="181">
        <f>IF(Teams!B10="","",Teams!B10)</f>
        <v>5558</v>
      </c>
      <c r="C14" s="235" t="str">
        <f>IF(Teams!C10="","",Teams!C10)</f>
        <v>Springer_Starbots</v>
      </c>
      <c r="D14" s="247"/>
      <c r="E14" s="191"/>
      <c r="F14" s="269"/>
      <c r="G14" s="266"/>
      <c r="H14" s="182"/>
      <c r="I14" s="183"/>
      <c r="J14" s="184"/>
      <c r="K14" s="185"/>
      <c r="L14" s="186"/>
      <c r="M14" s="187"/>
      <c r="N14" s="188"/>
      <c r="O14" s="189"/>
      <c r="P14" s="261">
        <f>TeamsData!H4</f>
        <v>50</v>
      </c>
      <c r="Q14" s="248">
        <f t="shared" si="0"/>
        <v>2.071428571428571</v>
      </c>
      <c r="R14" s="190">
        <f t="shared" si="1"/>
        <v>0.5178571428571428</v>
      </c>
      <c r="S14" s="175">
        <f t="shared" si="2"/>
        <v>18</v>
      </c>
      <c r="T14" s="166"/>
      <c r="U14" s="176">
        <f t="shared" si="3"/>
        <v>0.5175571428571428</v>
      </c>
      <c r="V14" s="167">
        <f t="shared" si="4"/>
        <v>18</v>
      </c>
      <c r="W14" s="177" t="e">
        <f t="shared" si="5"/>
        <v>#N/A</v>
      </c>
      <c r="X14" s="178" t="e">
        <f t="shared" si="6"/>
        <v>#N/A</v>
      </c>
      <c r="Y14" s="179" t="e">
        <f t="shared" si="7"/>
        <v>#N/A</v>
      </c>
      <c r="Z14" s="180">
        <f t="shared" si="8"/>
        <v>18</v>
      </c>
    </row>
    <row r="15" spans="1:26" ht="12.75">
      <c r="A15" s="105">
        <v>4</v>
      </c>
      <c r="B15" s="181">
        <f>IF(Teams!B11="","",Teams!B11)</f>
        <v>4967</v>
      </c>
      <c r="C15" s="235" t="str">
        <f>IF(Teams!C11="","",Teams!C11)</f>
        <v>Lightning Legos</v>
      </c>
      <c r="D15" s="247"/>
      <c r="E15" s="191"/>
      <c r="F15" s="269"/>
      <c r="G15" s="266"/>
      <c r="H15" s="182"/>
      <c r="I15" s="183"/>
      <c r="J15" s="184"/>
      <c r="K15" s="185"/>
      <c r="L15" s="186"/>
      <c r="M15" s="187"/>
      <c r="N15" s="188"/>
      <c r="O15" s="189"/>
      <c r="P15" s="261">
        <f>TeamsData!H5</f>
        <v>40</v>
      </c>
      <c r="Q15" s="248">
        <f t="shared" si="0"/>
        <v>1.8571428571428572</v>
      </c>
      <c r="R15" s="190">
        <f t="shared" si="1"/>
        <v>0.4642857142857143</v>
      </c>
      <c r="S15" s="175">
        <f t="shared" si="2"/>
        <v>20</v>
      </c>
      <c r="T15" s="166"/>
      <c r="U15" s="176">
        <f t="shared" si="3"/>
        <v>0.4638857142857143</v>
      </c>
      <c r="V15" s="167">
        <f t="shared" si="4"/>
        <v>20</v>
      </c>
      <c r="W15" s="177" t="e">
        <f t="shared" si="5"/>
        <v>#N/A</v>
      </c>
      <c r="X15" s="178" t="e">
        <f t="shared" si="6"/>
        <v>#N/A</v>
      </c>
      <c r="Y15" s="179" t="e">
        <f t="shared" si="7"/>
        <v>#N/A</v>
      </c>
      <c r="Z15" s="180">
        <f t="shared" si="8"/>
        <v>20</v>
      </c>
    </row>
    <row r="16" spans="1:26" ht="12.75">
      <c r="A16" s="105">
        <v>5</v>
      </c>
      <c r="B16" s="181">
        <f>IF(Teams!B12="","",Teams!B12)</f>
        <v>5018</v>
      </c>
      <c r="C16" s="235" t="str">
        <f>IF(Teams!C12="","",Teams!C12)</f>
        <v>The Teeth</v>
      </c>
      <c r="D16" s="247"/>
      <c r="E16" s="191"/>
      <c r="F16" s="269"/>
      <c r="G16" s="266"/>
      <c r="H16" s="182"/>
      <c r="I16" s="183"/>
      <c r="J16" s="184"/>
      <c r="K16" s="185"/>
      <c r="L16" s="186"/>
      <c r="M16" s="187"/>
      <c r="N16" s="188"/>
      <c r="O16" s="189"/>
      <c r="P16" s="261">
        <f>TeamsData!H6</f>
        <v>30</v>
      </c>
      <c r="Q16" s="248">
        <f t="shared" si="0"/>
        <v>1.6428571428571428</v>
      </c>
      <c r="R16" s="190">
        <f t="shared" si="1"/>
        <v>0.4107142857142857</v>
      </c>
      <c r="S16" s="175">
        <f t="shared" si="2"/>
        <v>21</v>
      </c>
      <c r="T16" s="166"/>
      <c r="U16" s="176">
        <f t="shared" si="3"/>
        <v>0.4102142857142857</v>
      </c>
      <c r="V16" s="167">
        <f t="shared" si="4"/>
        <v>21</v>
      </c>
      <c r="W16" s="177" t="e">
        <f t="shared" si="5"/>
        <v>#N/A</v>
      </c>
      <c r="X16" s="178" t="e">
        <f t="shared" si="6"/>
        <v>#N/A</v>
      </c>
      <c r="Y16" s="179" t="e">
        <f t="shared" si="7"/>
        <v>#N/A</v>
      </c>
      <c r="Z16" s="180">
        <f t="shared" si="8"/>
        <v>21</v>
      </c>
    </row>
    <row r="17" spans="1:26" ht="12.75">
      <c r="A17" s="105">
        <v>6</v>
      </c>
      <c r="B17" s="181">
        <f>IF(Teams!B13="","",Teams!B13)</f>
        <v>5164</v>
      </c>
      <c r="C17" s="235" t="str">
        <f>IF(Teams!C13="","",Teams!C13)</f>
        <v>Cyborgs</v>
      </c>
      <c r="D17" s="247"/>
      <c r="E17" s="191"/>
      <c r="F17" s="269"/>
      <c r="G17" s="266"/>
      <c r="H17" s="182"/>
      <c r="I17" s="183"/>
      <c r="J17" s="184"/>
      <c r="K17" s="185"/>
      <c r="L17" s="186"/>
      <c r="M17" s="187"/>
      <c r="N17" s="188"/>
      <c r="O17" s="189"/>
      <c r="P17" s="261">
        <f>TeamsData!H7</f>
        <v>62</v>
      </c>
      <c r="Q17" s="248">
        <f t="shared" si="0"/>
        <v>2.3285714285714283</v>
      </c>
      <c r="R17" s="190">
        <f t="shared" si="1"/>
        <v>0.5821428571428571</v>
      </c>
      <c r="S17" s="175">
        <f t="shared" si="2"/>
        <v>15</v>
      </c>
      <c r="T17" s="166"/>
      <c r="U17" s="176">
        <f t="shared" si="3"/>
        <v>0.581542857142857</v>
      </c>
      <c r="V17" s="167">
        <f t="shared" si="4"/>
        <v>15</v>
      </c>
      <c r="W17" s="177" t="e">
        <f t="shared" si="5"/>
        <v>#N/A</v>
      </c>
      <c r="X17" s="178" t="e">
        <f t="shared" si="6"/>
        <v>#N/A</v>
      </c>
      <c r="Y17" s="179" t="e">
        <f t="shared" si="7"/>
        <v>#N/A</v>
      </c>
      <c r="Z17" s="180">
        <f t="shared" si="8"/>
        <v>15</v>
      </c>
    </row>
    <row r="18" spans="1:26" ht="12.75">
      <c r="A18" s="105">
        <v>7</v>
      </c>
      <c r="B18" s="181">
        <f>IF(Teams!B14="","",Teams!B14)</f>
        <v>1778</v>
      </c>
      <c r="C18" s="235" t="str">
        <f>IF(Teams!C14="","",Teams!C14)</f>
        <v>Lego_Lords</v>
      </c>
      <c r="D18" s="247"/>
      <c r="E18" s="191"/>
      <c r="F18" s="269"/>
      <c r="G18" s="266"/>
      <c r="H18" s="182"/>
      <c r="I18" s="183"/>
      <c r="J18" s="184"/>
      <c r="K18" s="185"/>
      <c r="L18" s="186"/>
      <c r="M18" s="187"/>
      <c r="N18" s="188"/>
      <c r="O18" s="189"/>
      <c r="P18" s="261">
        <f>TeamsData!H8</f>
        <v>140</v>
      </c>
      <c r="Q18" s="248">
        <f t="shared" si="0"/>
        <v>4</v>
      </c>
      <c r="R18" s="190">
        <f t="shared" si="1"/>
        <v>1</v>
      </c>
      <c r="S18" s="175">
        <f t="shared" si="2"/>
        <v>1</v>
      </c>
      <c r="T18" s="166"/>
      <c r="U18" s="176">
        <f t="shared" si="3"/>
        <v>0.9993</v>
      </c>
      <c r="V18" s="167">
        <f t="shared" si="4"/>
        <v>1</v>
      </c>
      <c r="W18" s="177" t="e">
        <f t="shared" si="5"/>
        <v>#N/A</v>
      </c>
      <c r="X18" s="178" t="e">
        <f t="shared" si="6"/>
        <v>#N/A</v>
      </c>
      <c r="Y18" s="179" t="e">
        <f t="shared" si="7"/>
        <v>#N/A</v>
      </c>
      <c r="Z18" s="180">
        <f t="shared" si="8"/>
        <v>1</v>
      </c>
    </row>
    <row r="19" spans="1:26" ht="12.75">
      <c r="A19" s="105">
        <v>8</v>
      </c>
      <c r="B19" s="181">
        <f>IF(Teams!B15="","",Teams!B15)</f>
        <v>5775</v>
      </c>
      <c r="C19" s="235" t="str">
        <f>IF(Teams!C15="","",Teams!C15)</f>
        <v>Team 5775</v>
      </c>
      <c r="D19" s="247"/>
      <c r="E19" s="191"/>
      <c r="F19" s="269"/>
      <c r="G19" s="266"/>
      <c r="H19" s="182"/>
      <c r="I19" s="183"/>
      <c r="J19" s="184"/>
      <c r="K19" s="185"/>
      <c r="L19" s="186"/>
      <c r="M19" s="187"/>
      <c r="N19" s="188"/>
      <c r="O19" s="189"/>
      <c r="P19" s="261">
        <f>TeamsData!H9</f>
        <v>23</v>
      </c>
      <c r="Q19" s="248">
        <f t="shared" si="0"/>
        <v>1.4928571428571429</v>
      </c>
      <c r="R19" s="190">
        <f t="shared" si="1"/>
        <v>0.3732142857142857</v>
      </c>
      <c r="S19" s="175">
        <f t="shared" si="2"/>
        <v>23</v>
      </c>
      <c r="T19" s="166"/>
      <c r="U19" s="176">
        <f t="shared" si="3"/>
        <v>0.3724142857142857</v>
      </c>
      <c r="V19" s="167">
        <f t="shared" si="4"/>
        <v>23</v>
      </c>
      <c r="W19" s="177" t="e">
        <f t="shared" si="5"/>
        <v>#N/A</v>
      </c>
      <c r="X19" s="178" t="e">
        <f t="shared" si="6"/>
        <v>#N/A</v>
      </c>
      <c r="Y19" s="179" t="e">
        <f t="shared" si="7"/>
        <v>#N/A</v>
      </c>
      <c r="Z19" s="180">
        <f t="shared" si="8"/>
        <v>23</v>
      </c>
    </row>
    <row r="20" spans="1:26" ht="12.75">
      <c r="A20" s="105">
        <v>9</v>
      </c>
      <c r="B20" s="181">
        <f>IF(Teams!B16="","",Teams!B16)</f>
        <v>5817</v>
      </c>
      <c r="C20" s="235" t="str">
        <f>IF(Teams!C16="","",Teams!C16)</f>
        <v>Globe_Trotters</v>
      </c>
      <c r="D20" s="247"/>
      <c r="E20" s="191"/>
      <c r="F20" s="269"/>
      <c r="G20" s="266"/>
      <c r="H20" s="182"/>
      <c r="I20" s="183"/>
      <c r="J20" s="184"/>
      <c r="K20" s="185"/>
      <c r="L20" s="186"/>
      <c r="M20" s="187"/>
      <c r="N20" s="188"/>
      <c r="O20" s="189"/>
      <c r="P20" s="261">
        <f>TeamsData!H10</f>
        <v>80</v>
      </c>
      <c r="Q20" s="248">
        <f t="shared" si="0"/>
        <v>2.7142857142857144</v>
      </c>
      <c r="R20" s="190">
        <f t="shared" si="1"/>
        <v>0.6785714285714286</v>
      </c>
      <c r="S20" s="175">
        <f t="shared" si="2"/>
        <v>7</v>
      </c>
      <c r="T20" s="166"/>
      <c r="U20" s="176">
        <f t="shared" si="3"/>
        <v>0.6776714285714286</v>
      </c>
      <c r="V20" s="167">
        <f t="shared" si="4"/>
        <v>7</v>
      </c>
      <c r="W20" s="177" t="e">
        <f t="shared" si="5"/>
        <v>#N/A</v>
      </c>
      <c r="X20" s="178" t="e">
        <f t="shared" si="6"/>
        <v>#N/A</v>
      </c>
      <c r="Y20" s="179" t="e">
        <f t="shared" si="7"/>
        <v>#N/A</v>
      </c>
      <c r="Z20" s="180">
        <f t="shared" si="8"/>
        <v>7</v>
      </c>
    </row>
    <row r="21" spans="1:26" ht="12.75">
      <c r="A21" s="105">
        <v>10</v>
      </c>
      <c r="B21" s="181">
        <f>IF(Teams!B17="","",Teams!B17)</f>
        <v>5560</v>
      </c>
      <c r="C21" s="235" t="str">
        <f>IF(Teams!C17="","",Teams!C17)</f>
        <v>Indescribable McCain</v>
      </c>
      <c r="D21" s="247"/>
      <c r="E21" s="191"/>
      <c r="F21" s="269"/>
      <c r="G21" s="266"/>
      <c r="H21" s="182"/>
      <c r="I21" s="183"/>
      <c r="J21" s="184"/>
      <c r="K21" s="185"/>
      <c r="L21" s="186"/>
      <c r="M21" s="187"/>
      <c r="N21" s="188"/>
      <c r="O21" s="189"/>
      <c r="P21" s="261">
        <f>TeamsData!H11</f>
        <v>96</v>
      </c>
      <c r="Q21" s="248">
        <f t="shared" si="0"/>
        <v>3.057142857142857</v>
      </c>
      <c r="R21" s="190">
        <f t="shared" si="1"/>
        <v>0.7642857142857142</v>
      </c>
      <c r="S21" s="175">
        <f t="shared" si="2"/>
        <v>6</v>
      </c>
      <c r="T21" s="166"/>
      <c r="U21" s="176">
        <f t="shared" si="3"/>
        <v>0.7632857142857142</v>
      </c>
      <c r="V21" s="167">
        <f t="shared" si="4"/>
        <v>6</v>
      </c>
      <c r="W21" s="177" t="e">
        <f t="shared" si="5"/>
        <v>#N/A</v>
      </c>
      <c r="X21" s="178" t="e">
        <f t="shared" si="6"/>
        <v>#N/A</v>
      </c>
      <c r="Y21" s="179" t="e">
        <f t="shared" si="7"/>
        <v>#N/A</v>
      </c>
      <c r="Z21" s="180">
        <f t="shared" si="8"/>
        <v>6</v>
      </c>
    </row>
    <row r="22" spans="1:26" ht="12.75">
      <c r="A22" s="105">
        <v>11</v>
      </c>
      <c r="B22" s="181">
        <f>IF(Teams!B18="","",Teams!B18)</f>
        <v>1342</v>
      </c>
      <c r="C22" s="235" t="str">
        <f>IF(Teams!C18="","",Teams!C18)</f>
        <v>Master_MindStorms</v>
      </c>
      <c r="D22" s="247"/>
      <c r="E22" s="191"/>
      <c r="F22" s="269"/>
      <c r="G22" s="266"/>
      <c r="H22" s="182"/>
      <c r="I22" s="183"/>
      <c r="J22" s="184"/>
      <c r="K22" s="185"/>
      <c r="L22" s="186"/>
      <c r="M22" s="187"/>
      <c r="N22" s="188"/>
      <c r="O22" s="189"/>
      <c r="P22" s="261">
        <f>TeamsData!H12</f>
        <v>70</v>
      </c>
      <c r="Q22" s="248">
        <f t="shared" si="0"/>
        <v>2.5</v>
      </c>
      <c r="R22" s="190">
        <f t="shared" si="1"/>
        <v>0.625</v>
      </c>
      <c r="S22" s="175">
        <f t="shared" si="2"/>
        <v>11</v>
      </c>
      <c r="T22" s="166"/>
      <c r="U22" s="176">
        <f t="shared" si="3"/>
        <v>0.6239</v>
      </c>
      <c r="V22" s="167">
        <f t="shared" si="4"/>
        <v>11</v>
      </c>
      <c r="W22" s="177" t="e">
        <f t="shared" si="5"/>
        <v>#N/A</v>
      </c>
      <c r="X22" s="178" t="e">
        <f t="shared" si="6"/>
        <v>#N/A</v>
      </c>
      <c r="Y22" s="179" t="e">
        <f t="shared" si="7"/>
        <v>#N/A</v>
      </c>
      <c r="Z22" s="180">
        <f t="shared" si="8"/>
        <v>11</v>
      </c>
    </row>
    <row r="23" spans="1:26" ht="13.5" thickBot="1">
      <c r="A23" s="105">
        <v>12</v>
      </c>
      <c r="B23" s="181">
        <f>IF(Teams!B19="","",Teams!B19)</f>
        <v>5851</v>
      </c>
      <c r="C23" s="235" t="str">
        <f>IF(Teams!C19="","",Teams!C19)</f>
        <v>Robot_Snappers</v>
      </c>
      <c r="D23" s="247"/>
      <c r="E23" s="191"/>
      <c r="F23" s="269"/>
      <c r="G23" s="266"/>
      <c r="H23" s="182"/>
      <c r="I23" s="183"/>
      <c r="J23" s="184"/>
      <c r="K23" s="185"/>
      <c r="L23" s="186"/>
      <c r="M23" s="187"/>
      <c r="N23" s="188"/>
      <c r="O23" s="189"/>
      <c r="P23" s="261">
        <f>TeamsData!H13</f>
        <v>65</v>
      </c>
      <c r="Q23" s="248">
        <f t="shared" si="0"/>
        <v>2.3928571428571432</v>
      </c>
      <c r="R23" s="192">
        <f t="shared" si="1"/>
        <v>0.5982142857142858</v>
      </c>
      <c r="S23" s="175">
        <f t="shared" si="2"/>
        <v>13</v>
      </c>
      <c r="T23" s="166"/>
      <c r="U23" s="176">
        <f t="shared" si="3"/>
        <v>0.5970142857142858</v>
      </c>
      <c r="V23" s="167">
        <f t="shared" si="4"/>
        <v>13</v>
      </c>
      <c r="W23" s="177" t="e">
        <f t="shared" si="5"/>
        <v>#N/A</v>
      </c>
      <c r="X23" s="178" t="e">
        <f t="shared" si="6"/>
        <v>#N/A</v>
      </c>
      <c r="Y23" s="179" t="e">
        <f t="shared" si="7"/>
        <v>#N/A</v>
      </c>
      <c r="Z23" s="180">
        <f t="shared" si="8"/>
        <v>13</v>
      </c>
    </row>
    <row r="24" spans="1:26" ht="13.5" thickBot="1">
      <c r="A24" s="105">
        <v>13</v>
      </c>
      <c r="B24" s="181">
        <f>IF(Teams!B20="","",Teams!B20)</f>
        <v>5653</v>
      </c>
      <c r="C24" s="235" t="str">
        <f>IF(Teams!C20="","",Teams!C20)</f>
        <v>Fortune Cookies</v>
      </c>
      <c r="D24" s="247"/>
      <c r="E24" s="191"/>
      <c r="F24" s="269"/>
      <c r="G24" s="266"/>
      <c r="H24" s="182"/>
      <c r="I24" s="183"/>
      <c r="J24" s="184"/>
      <c r="K24" s="185"/>
      <c r="L24" s="186"/>
      <c r="M24" s="187"/>
      <c r="N24" s="188"/>
      <c r="O24" s="189"/>
      <c r="P24" s="261">
        <f>TeamsData!H14</f>
        <v>117</v>
      </c>
      <c r="Q24" s="248">
        <f t="shared" si="0"/>
        <v>3.507142857142857</v>
      </c>
      <c r="R24" s="192">
        <f t="shared" si="1"/>
        <v>0.8767857142857143</v>
      </c>
      <c r="S24" s="175">
        <f t="shared" si="2"/>
        <v>3</v>
      </c>
      <c r="T24" s="166"/>
      <c r="U24" s="176">
        <f t="shared" si="3"/>
        <v>0.8754857142857143</v>
      </c>
      <c r="V24" s="167">
        <f t="shared" si="4"/>
        <v>3</v>
      </c>
      <c r="W24" s="177" t="e">
        <f t="shared" si="5"/>
        <v>#N/A</v>
      </c>
      <c r="X24" s="178" t="e">
        <f t="shared" si="6"/>
        <v>#N/A</v>
      </c>
      <c r="Y24" s="179" t="e">
        <f t="shared" si="7"/>
        <v>#N/A</v>
      </c>
      <c r="Z24" s="180">
        <f t="shared" si="8"/>
        <v>3</v>
      </c>
    </row>
    <row r="25" spans="1:26" ht="13.5" thickBot="1">
      <c r="A25" s="105">
        <v>14</v>
      </c>
      <c r="B25" s="181">
        <f>IF(Teams!B21="","",Teams!B21)</f>
        <v>666</v>
      </c>
      <c r="C25" s="235" t="str">
        <f>IF(Teams!C21="","",Teams!C21)</f>
        <v>Lego_Legends </v>
      </c>
      <c r="D25" s="247"/>
      <c r="E25" s="191"/>
      <c r="F25" s="269"/>
      <c r="G25" s="266"/>
      <c r="H25" s="182"/>
      <c r="I25" s="183"/>
      <c r="J25" s="184"/>
      <c r="K25" s="185"/>
      <c r="L25" s="186"/>
      <c r="M25" s="187"/>
      <c r="N25" s="188"/>
      <c r="O25" s="189"/>
      <c r="P25" s="261">
        <f>TeamsData!H15</f>
        <v>120</v>
      </c>
      <c r="Q25" s="248">
        <f t="shared" si="0"/>
        <v>3.571428571428571</v>
      </c>
      <c r="R25" s="192">
        <f aca="true" t="shared" si="9" ref="R25:R35">IF(B25="","",IF(SUM($D$10:$Q$10)=0,"",$D$10/$P$1*D25+$E$10/$P$1*E25+$F$10/$P$1*F25+$G$10/$P$1*G25+$H$10/$P$1*H25+$I$10/$P$1*I25+$J$10/$P$1*J25+$K$10/$P$1*K25+$L$10/$P$1*L25+$M$10/$P$1*M25+$N$10/$P$1*N25+$O$10/$P$1*O25+$Q$10/$P$1*Q25))</f>
        <v>0.8928571428571428</v>
      </c>
      <c r="S25" s="175">
        <f t="shared" si="2"/>
        <v>2</v>
      </c>
      <c r="T25" s="166"/>
      <c r="U25" s="176">
        <f aca="true" t="shared" si="10" ref="U25:U35">R25-A25/10000</f>
        <v>0.8914571428571428</v>
      </c>
      <c r="V25" s="167">
        <f t="shared" si="4"/>
        <v>2</v>
      </c>
      <c r="W25" s="177" t="e">
        <f aca="true" t="shared" si="11" ref="W25:W35">RANK(D25,D$12:D$35)</f>
        <v>#N/A</v>
      </c>
      <c r="X25" s="178" t="e">
        <f aca="true" t="shared" si="12" ref="X25:X35">RANK(E25,E$12:E$35)</f>
        <v>#N/A</v>
      </c>
      <c r="Y25" s="179" t="e">
        <f aca="true" t="shared" si="13" ref="Y25:Y35">RANK(F25,F$12:F$35)</f>
        <v>#N/A</v>
      </c>
      <c r="Z25" s="180">
        <f aca="true" t="shared" si="14" ref="Z25:Z35">RANK(Q25,Q$12:Q$35)</f>
        <v>2</v>
      </c>
    </row>
    <row r="26" spans="1:26" ht="13.5" thickBot="1">
      <c r="A26" s="105">
        <v>15</v>
      </c>
      <c r="B26" s="181">
        <f>IF(Teams!B22="","",Teams!B22)</f>
        <v>1039</v>
      </c>
      <c r="C26" s="235" t="str">
        <f>IF(Teams!C22="","",Teams!C22)</f>
        <v>Los_Altos_Geek_Squad</v>
      </c>
      <c r="D26" s="247"/>
      <c r="E26" s="191"/>
      <c r="F26" s="269"/>
      <c r="G26" s="266"/>
      <c r="H26" s="182"/>
      <c r="I26" s="183"/>
      <c r="J26" s="184"/>
      <c r="K26" s="185"/>
      <c r="L26" s="186"/>
      <c r="M26" s="187"/>
      <c r="N26" s="188"/>
      <c r="O26" s="189"/>
      <c r="P26" s="261">
        <f>TeamsData!H16</f>
        <v>55</v>
      </c>
      <c r="Q26" s="248">
        <f t="shared" si="0"/>
        <v>2.1785714285714284</v>
      </c>
      <c r="R26" s="192">
        <f t="shared" si="9"/>
        <v>0.5446428571428571</v>
      </c>
      <c r="S26" s="175">
        <f t="shared" si="2"/>
        <v>16</v>
      </c>
      <c r="T26" s="166"/>
      <c r="U26" s="176">
        <f t="shared" si="10"/>
        <v>0.5431428571428571</v>
      </c>
      <c r="V26" s="167">
        <f t="shared" si="4"/>
        <v>17</v>
      </c>
      <c r="W26" s="177" t="e">
        <f t="shared" si="11"/>
        <v>#N/A</v>
      </c>
      <c r="X26" s="178" t="e">
        <f t="shared" si="12"/>
        <v>#N/A</v>
      </c>
      <c r="Y26" s="179" t="e">
        <f t="shared" si="13"/>
        <v>#N/A</v>
      </c>
      <c r="Z26" s="180">
        <f t="shared" si="14"/>
        <v>16</v>
      </c>
    </row>
    <row r="27" spans="1:26" ht="13.5" thickBot="1">
      <c r="A27" s="105">
        <v>16</v>
      </c>
      <c r="B27" s="181">
        <f>IF(Teams!B23="","",Teams!B23)</f>
        <v>2094</v>
      </c>
      <c r="C27" s="235" t="str">
        <f>IF(Teams!C23="","",Teams!C23)</f>
        <v>Etamilc</v>
      </c>
      <c r="D27" s="247"/>
      <c r="E27" s="191"/>
      <c r="F27" s="269"/>
      <c r="G27" s="266"/>
      <c r="H27" s="182"/>
      <c r="I27" s="183"/>
      <c r="J27" s="184"/>
      <c r="K27" s="185"/>
      <c r="L27" s="186"/>
      <c r="M27" s="187"/>
      <c r="N27" s="188"/>
      <c r="O27" s="189"/>
      <c r="P27" s="261">
        <f>TeamsData!H17</f>
        <v>110</v>
      </c>
      <c r="Q27" s="248">
        <f t="shared" si="0"/>
        <v>3.3571428571428568</v>
      </c>
      <c r="R27" s="192">
        <f t="shared" si="9"/>
        <v>0.8392857142857142</v>
      </c>
      <c r="S27" s="175">
        <f t="shared" si="2"/>
        <v>4</v>
      </c>
      <c r="T27" s="166"/>
      <c r="U27" s="176">
        <f t="shared" si="10"/>
        <v>0.8376857142857141</v>
      </c>
      <c r="V27" s="167">
        <f t="shared" si="4"/>
        <v>4</v>
      </c>
      <c r="W27" s="177" t="e">
        <f t="shared" si="11"/>
        <v>#N/A</v>
      </c>
      <c r="X27" s="178" t="e">
        <f t="shared" si="12"/>
        <v>#N/A</v>
      </c>
      <c r="Y27" s="179" t="e">
        <f t="shared" si="13"/>
        <v>#N/A</v>
      </c>
      <c r="Z27" s="180">
        <f t="shared" si="14"/>
        <v>4</v>
      </c>
    </row>
    <row r="28" spans="1:26" ht="13.5" thickBot="1">
      <c r="A28" s="105">
        <v>17</v>
      </c>
      <c r="B28" s="181">
        <f>IF(Teams!B24="","",Teams!B24)</f>
        <v>6842</v>
      </c>
      <c r="C28" s="235" t="str">
        <f>IF(Teams!C24="","",Teams!C24)</f>
        <v>The_Unstoppable_Bots</v>
      </c>
      <c r="D28" s="247"/>
      <c r="E28" s="191"/>
      <c r="F28" s="269"/>
      <c r="G28" s="266"/>
      <c r="H28" s="182"/>
      <c r="I28" s="183"/>
      <c r="J28" s="184"/>
      <c r="K28" s="185"/>
      <c r="L28" s="186"/>
      <c r="M28" s="187"/>
      <c r="N28" s="188"/>
      <c r="O28" s="189"/>
      <c r="P28" s="261">
        <f>TeamsData!H18</f>
        <v>80</v>
      </c>
      <c r="Q28" s="248">
        <f t="shared" si="0"/>
        <v>2.7142857142857144</v>
      </c>
      <c r="R28" s="192">
        <f t="shared" si="9"/>
        <v>0.6785714285714286</v>
      </c>
      <c r="S28" s="175">
        <f t="shared" si="2"/>
        <v>7</v>
      </c>
      <c r="T28" s="166"/>
      <c r="U28" s="176">
        <f t="shared" si="10"/>
        <v>0.6768714285714286</v>
      </c>
      <c r="V28" s="167">
        <f t="shared" si="4"/>
        <v>8</v>
      </c>
      <c r="W28" s="177" t="e">
        <f t="shared" si="11"/>
        <v>#N/A</v>
      </c>
      <c r="X28" s="178" t="e">
        <f t="shared" si="12"/>
        <v>#N/A</v>
      </c>
      <c r="Y28" s="179" t="e">
        <f t="shared" si="13"/>
        <v>#N/A</v>
      </c>
      <c r="Z28" s="180">
        <f t="shared" si="14"/>
        <v>7</v>
      </c>
    </row>
    <row r="29" spans="1:26" ht="13.5" thickBot="1">
      <c r="A29" s="105">
        <v>18</v>
      </c>
      <c r="B29" s="181">
        <f>IF(Teams!B25="","",Teams!B25)</f>
        <v>6914</v>
      </c>
      <c r="C29" s="235" t="str">
        <f>IF(Teams!C25="","",Teams!C25)</f>
        <v>Bullis_Boyz</v>
      </c>
      <c r="D29" s="247"/>
      <c r="E29" s="191"/>
      <c r="F29" s="269"/>
      <c r="G29" s="266"/>
      <c r="H29" s="182"/>
      <c r="I29" s="183"/>
      <c r="J29" s="184"/>
      <c r="K29" s="185"/>
      <c r="L29" s="186"/>
      <c r="M29" s="187"/>
      <c r="N29" s="188"/>
      <c r="O29" s="189"/>
      <c r="P29" s="261">
        <f>TeamsData!H19</f>
        <v>30</v>
      </c>
      <c r="Q29" s="248">
        <f t="shared" si="0"/>
        <v>1.6428571428571428</v>
      </c>
      <c r="R29" s="192">
        <f t="shared" si="9"/>
        <v>0.4107142857142857</v>
      </c>
      <c r="S29" s="175">
        <f t="shared" si="2"/>
        <v>21</v>
      </c>
      <c r="T29" s="166"/>
      <c r="U29" s="176">
        <f t="shared" si="10"/>
        <v>0.4089142857142857</v>
      </c>
      <c r="V29" s="167">
        <f t="shared" si="4"/>
        <v>22</v>
      </c>
      <c r="W29" s="177" t="e">
        <f t="shared" si="11"/>
        <v>#N/A</v>
      </c>
      <c r="X29" s="178" t="e">
        <f t="shared" si="12"/>
        <v>#N/A</v>
      </c>
      <c r="Y29" s="179" t="e">
        <f t="shared" si="13"/>
        <v>#N/A</v>
      </c>
      <c r="Z29" s="180">
        <f t="shared" si="14"/>
        <v>21</v>
      </c>
    </row>
    <row r="30" spans="1:26" ht="13.5" thickBot="1">
      <c r="A30" s="105">
        <v>19</v>
      </c>
      <c r="B30" s="181">
        <f>IF(Teams!B26="","",Teams!B26)</f>
        <v>6910</v>
      </c>
      <c r="C30" s="235" t="str">
        <f>IF(Teams!C26="","",Teams!C26)</f>
        <v>NotBoyBots</v>
      </c>
      <c r="D30" s="247"/>
      <c r="E30" s="191"/>
      <c r="F30" s="269"/>
      <c r="G30" s="266"/>
      <c r="H30" s="182"/>
      <c r="I30" s="183"/>
      <c r="J30" s="184"/>
      <c r="K30" s="185"/>
      <c r="L30" s="186"/>
      <c r="M30" s="187"/>
      <c r="N30" s="188"/>
      <c r="O30" s="189"/>
      <c r="P30" s="261">
        <f>TeamsData!H20</f>
        <v>50</v>
      </c>
      <c r="Q30" s="248">
        <f t="shared" si="0"/>
        <v>2.071428571428571</v>
      </c>
      <c r="R30" s="192">
        <f t="shared" si="9"/>
        <v>0.5178571428571428</v>
      </c>
      <c r="S30" s="175">
        <f t="shared" si="2"/>
        <v>18</v>
      </c>
      <c r="T30" s="166"/>
      <c r="U30" s="176">
        <f t="shared" si="10"/>
        <v>0.5159571428571428</v>
      </c>
      <c r="V30" s="167">
        <f t="shared" si="4"/>
        <v>19</v>
      </c>
      <c r="W30" s="177" t="e">
        <f t="shared" si="11"/>
        <v>#N/A</v>
      </c>
      <c r="X30" s="178" t="e">
        <f t="shared" si="12"/>
        <v>#N/A</v>
      </c>
      <c r="Y30" s="179" t="e">
        <f t="shared" si="13"/>
        <v>#N/A</v>
      </c>
      <c r="Z30" s="180">
        <f t="shared" si="14"/>
        <v>18</v>
      </c>
    </row>
    <row r="31" spans="1:26" ht="13.5" thickBot="1">
      <c r="A31" s="105">
        <v>20</v>
      </c>
      <c r="B31" s="181">
        <f>IF(Teams!B27="","",Teams!B27)</f>
        <v>1992</v>
      </c>
      <c r="C31" s="235" t="str">
        <f>IF(Teams!C27="","",Teams!C27)</f>
        <v>Shadow_Dragons</v>
      </c>
      <c r="D31" s="247"/>
      <c r="E31" s="191"/>
      <c r="F31" s="269"/>
      <c r="G31" s="266"/>
      <c r="H31" s="182"/>
      <c r="I31" s="183"/>
      <c r="J31" s="184"/>
      <c r="K31" s="185"/>
      <c r="L31" s="186"/>
      <c r="M31" s="187"/>
      <c r="N31" s="188"/>
      <c r="O31" s="189"/>
      <c r="P31" s="261">
        <f>TeamsData!H21</f>
        <v>75</v>
      </c>
      <c r="Q31" s="248">
        <f t="shared" si="0"/>
        <v>2.6071428571428568</v>
      </c>
      <c r="R31" s="192">
        <f t="shared" si="9"/>
        <v>0.6517857142857142</v>
      </c>
      <c r="S31" s="175">
        <f t="shared" si="2"/>
        <v>9</v>
      </c>
      <c r="T31" s="166"/>
      <c r="U31" s="176">
        <f t="shared" si="10"/>
        <v>0.6497857142857142</v>
      </c>
      <c r="V31" s="167">
        <f t="shared" si="4"/>
        <v>10</v>
      </c>
      <c r="W31" s="177" t="e">
        <f t="shared" si="11"/>
        <v>#N/A</v>
      </c>
      <c r="X31" s="178" t="e">
        <f t="shared" si="12"/>
        <v>#N/A</v>
      </c>
      <c r="Y31" s="179" t="e">
        <f t="shared" si="13"/>
        <v>#N/A</v>
      </c>
      <c r="Z31" s="180">
        <f t="shared" si="14"/>
        <v>9</v>
      </c>
    </row>
    <row r="32" spans="1:26" ht="13.5" thickBot="1">
      <c r="A32" s="105">
        <v>21</v>
      </c>
      <c r="B32" s="181">
        <f>IF(Teams!B28="","",Teams!B28)</f>
        <v>3591</v>
      </c>
      <c r="C32" s="235" t="str">
        <f>IF(Teams!C28="","",Teams!C28)</f>
        <v>Bionic_Builders</v>
      </c>
      <c r="D32" s="247"/>
      <c r="E32" s="191"/>
      <c r="F32" s="269"/>
      <c r="G32" s="266"/>
      <c r="H32" s="182"/>
      <c r="I32" s="183"/>
      <c r="J32" s="184"/>
      <c r="K32" s="185"/>
      <c r="L32" s="186"/>
      <c r="M32" s="187"/>
      <c r="N32" s="188"/>
      <c r="O32" s="189"/>
      <c r="P32" s="261">
        <f>TeamsData!H22</f>
        <v>70</v>
      </c>
      <c r="Q32" s="248">
        <f t="shared" si="0"/>
        <v>2.5</v>
      </c>
      <c r="R32" s="192">
        <f t="shared" si="9"/>
        <v>0.625</v>
      </c>
      <c r="S32" s="175">
        <f t="shared" si="2"/>
        <v>11</v>
      </c>
      <c r="T32" s="166"/>
      <c r="U32" s="176">
        <f t="shared" si="10"/>
        <v>0.6229</v>
      </c>
      <c r="V32" s="167">
        <f t="shared" si="4"/>
        <v>12</v>
      </c>
      <c r="W32" s="177" t="e">
        <f t="shared" si="11"/>
        <v>#N/A</v>
      </c>
      <c r="X32" s="178" t="e">
        <f t="shared" si="12"/>
        <v>#N/A</v>
      </c>
      <c r="Y32" s="179" t="e">
        <f t="shared" si="13"/>
        <v>#N/A</v>
      </c>
      <c r="Z32" s="180">
        <f t="shared" si="14"/>
        <v>11</v>
      </c>
    </row>
    <row r="33" spans="1:26" ht="13.5" thickBot="1">
      <c r="A33" s="105">
        <v>22</v>
      </c>
      <c r="B33" s="181">
        <f>IF(Teams!B29="","",Teams!B29)</f>
        <v>3641</v>
      </c>
      <c r="C33" s="235" t="str">
        <f>IF(Teams!C29="","",Teams!C29)</f>
        <v>Lego_Sages</v>
      </c>
      <c r="D33" s="247"/>
      <c r="E33" s="191"/>
      <c r="F33" s="269"/>
      <c r="G33" s="266"/>
      <c r="H33" s="182"/>
      <c r="I33" s="183"/>
      <c r="J33" s="184"/>
      <c r="K33" s="185"/>
      <c r="L33" s="186"/>
      <c r="M33" s="187"/>
      <c r="N33" s="188"/>
      <c r="O33" s="189"/>
      <c r="P33" s="261">
        <f>TeamsData!H23</f>
        <v>20</v>
      </c>
      <c r="Q33" s="248">
        <f t="shared" si="0"/>
        <v>1.4285714285714286</v>
      </c>
      <c r="R33" s="192">
        <f t="shared" si="9"/>
        <v>0.35714285714285715</v>
      </c>
      <c r="S33" s="175">
        <f t="shared" si="2"/>
        <v>24</v>
      </c>
      <c r="T33" s="166"/>
      <c r="U33" s="176">
        <f t="shared" si="10"/>
        <v>0.35494285714285717</v>
      </c>
      <c r="V33" s="167">
        <f t="shared" si="4"/>
        <v>24</v>
      </c>
      <c r="W33" s="177" t="e">
        <f t="shared" si="11"/>
        <v>#N/A</v>
      </c>
      <c r="X33" s="178" t="e">
        <f t="shared" si="12"/>
        <v>#N/A</v>
      </c>
      <c r="Y33" s="179" t="e">
        <f t="shared" si="13"/>
        <v>#N/A</v>
      </c>
      <c r="Z33" s="180">
        <f t="shared" si="14"/>
        <v>24</v>
      </c>
    </row>
    <row r="34" spans="1:26" ht="13.5" thickBot="1">
      <c r="A34" s="105">
        <v>23</v>
      </c>
      <c r="B34" s="181" t="str">
        <f>IF(Teams!B30="","",Teams!B30)</f>
        <v>?</v>
      </c>
      <c r="C34" s="235" t="str">
        <f>IF(Teams!C30="","",Teams!C30)</f>
        <v>Eco-Friends</v>
      </c>
      <c r="D34" s="247"/>
      <c r="E34" s="191"/>
      <c r="F34" s="269"/>
      <c r="G34" s="266"/>
      <c r="H34" s="182"/>
      <c r="I34" s="183"/>
      <c r="J34" s="184"/>
      <c r="K34" s="185"/>
      <c r="L34" s="186"/>
      <c r="M34" s="187"/>
      <c r="N34" s="188"/>
      <c r="O34" s="189"/>
      <c r="P34" s="261">
        <f>TeamsData!H24</f>
        <v>100</v>
      </c>
      <c r="Q34" s="248">
        <f t="shared" si="0"/>
        <v>3.142857142857143</v>
      </c>
      <c r="R34" s="192">
        <f t="shared" si="9"/>
        <v>0.7857142857142857</v>
      </c>
      <c r="S34" s="175">
        <f t="shared" si="2"/>
        <v>5</v>
      </c>
      <c r="T34" s="166"/>
      <c r="U34" s="176">
        <f t="shared" si="10"/>
        <v>0.7834142857142857</v>
      </c>
      <c r="V34" s="167">
        <f t="shared" si="4"/>
        <v>5</v>
      </c>
      <c r="W34" s="177" t="e">
        <f t="shared" si="11"/>
        <v>#N/A</v>
      </c>
      <c r="X34" s="178" t="e">
        <f t="shared" si="12"/>
        <v>#N/A</v>
      </c>
      <c r="Y34" s="179" t="e">
        <f t="shared" si="13"/>
        <v>#N/A</v>
      </c>
      <c r="Z34" s="180">
        <f t="shared" si="14"/>
        <v>5</v>
      </c>
    </row>
    <row r="35" spans="1:26" ht="13.5" thickBot="1">
      <c r="A35" s="105">
        <v>24</v>
      </c>
      <c r="B35" s="181" t="str">
        <f>IF(Teams!B31="","",Teams!B31)</f>
        <v>?</v>
      </c>
      <c r="C35" s="235" t="str">
        <f>IF(Teams!C31="","",Teams!C31)</f>
        <v>Polar Bots</v>
      </c>
      <c r="D35" s="249"/>
      <c r="E35" s="250"/>
      <c r="F35" s="270"/>
      <c r="G35" s="267"/>
      <c r="H35" s="251"/>
      <c r="I35" s="252"/>
      <c r="J35" s="253"/>
      <c r="K35" s="254"/>
      <c r="L35" s="255"/>
      <c r="M35" s="256"/>
      <c r="N35" s="257"/>
      <c r="O35" s="258"/>
      <c r="P35" s="262">
        <f>TeamsData!H25</f>
        <v>65</v>
      </c>
      <c r="Q35" s="259">
        <f t="shared" si="0"/>
        <v>2.3928571428571432</v>
      </c>
      <c r="R35" s="192">
        <f t="shared" si="9"/>
        <v>0.5982142857142858</v>
      </c>
      <c r="S35" s="175">
        <f t="shared" si="2"/>
        <v>13</v>
      </c>
      <c r="T35" s="166"/>
      <c r="U35" s="176">
        <f t="shared" si="10"/>
        <v>0.5958142857142859</v>
      </c>
      <c r="V35" s="167">
        <f t="shared" si="4"/>
        <v>14</v>
      </c>
      <c r="W35" s="177" t="e">
        <f t="shared" si="11"/>
        <v>#N/A</v>
      </c>
      <c r="X35" s="178" t="e">
        <f t="shared" si="12"/>
        <v>#N/A</v>
      </c>
      <c r="Y35" s="179" t="e">
        <f t="shared" si="13"/>
        <v>#N/A</v>
      </c>
      <c r="Z35" s="180">
        <f t="shared" si="14"/>
        <v>13</v>
      </c>
    </row>
    <row r="36" spans="16:18" ht="12.75">
      <c r="P36" s="5"/>
      <c r="R36" s="193"/>
    </row>
    <row r="37" spans="16:18" ht="12.75">
      <c r="P37" s="5"/>
      <c r="R37" s="193"/>
    </row>
    <row r="38" spans="16:18" ht="12.75">
      <c r="P38" s="5"/>
      <c r="R38" s="193"/>
    </row>
    <row r="39" spans="1:23" ht="69">
      <c r="A39" s="98" t="s">
        <v>66</v>
      </c>
      <c r="B39" s="194" t="str">
        <f>B11</f>
        <v>Team #</v>
      </c>
      <c r="C39" s="195" t="s">
        <v>1</v>
      </c>
      <c r="D39" s="196" t="str">
        <f>IF(D9="","",D9)</f>
        <v>Project</v>
      </c>
      <c r="E39" s="197" t="str">
        <f aca="true" t="shared" si="15" ref="E39:R39">E9</f>
        <v>Teamwork</v>
      </c>
      <c r="F39" s="198" t="str">
        <f t="shared" si="15"/>
        <v>Robot Design</v>
      </c>
      <c r="G39" s="199">
        <f t="shared" si="15"/>
        <v>0</v>
      </c>
      <c r="H39" s="199">
        <f t="shared" si="15"/>
        <v>0</v>
      </c>
      <c r="I39" s="199">
        <f t="shared" si="15"/>
        <v>0</v>
      </c>
      <c r="J39" s="199">
        <f t="shared" si="15"/>
        <v>0</v>
      </c>
      <c r="K39" s="199">
        <f t="shared" si="15"/>
        <v>0</v>
      </c>
      <c r="L39" s="199">
        <f t="shared" si="15"/>
        <v>0</v>
      </c>
      <c r="M39" s="199">
        <f t="shared" si="15"/>
        <v>0</v>
      </c>
      <c r="N39" s="199">
        <f t="shared" si="15"/>
        <v>0</v>
      </c>
      <c r="O39" s="199">
        <f t="shared" si="15"/>
        <v>0</v>
      </c>
      <c r="P39" s="199" t="str">
        <f t="shared" si="15"/>
        <v>MAX SCORE</v>
      </c>
      <c r="Q39" s="200" t="str">
        <f t="shared" si="15"/>
        <v>Performance</v>
      </c>
      <c r="R39" s="201" t="str">
        <f t="shared" si="15"/>
        <v>OVERALL</v>
      </c>
      <c r="S39" s="202" t="s">
        <v>7</v>
      </c>
      <c r="T39" s="166"/>
      <c r="U39" s="122" t="s">
        <v>77</v>
      </c>
      <c r="V39" s="122" t="s">
        <v>65</v>
      </c>
      <c r="W39" t="s">
        <v>78</v>
      </c>
    </row>
    <row r="40" spans="2:21" ht="12.75">
      <c r="B40" s="7"/>
      <c r="C40" s="8"/>
      <c r="D40" s="203"/>
      <c r="E40" s="204"/>
      <c r="F40" s="205"/>
      <c r="G40" s="7"/>
      <c r="H40" s="7"/>
      <c r="I40" s="7"/>
      <c r="J40" s="7"/>
      <c r="K40" s="7"/>
      <c r="L40" s="7"/>
      <c r="M40" s="7"/>
      <c r="N40" s="7"/>
      <c r="O40" s="7"/>
      <c r="P40" s="7"/>
      <c r="Q40" s="206"/>
      <c r="R40" s="12"/>
      <c r="S40" s="11"/>
      <c r="T40" s="166"/>
      <c r="U40" s="166"/>
    </row>
    <row r="41" spans="1:63" ht="12.75">
      <c r="A41" s="105">
        <f aca="true" ca="1" t="shared" si="16" ref="A41:A53">OFFSET(A$11,MATCH(U41,V$12:V$35,0),0)</f>
        <v>7</v>
      </c>
      <c r="B41" s="103">
        <f aca="true" ca="1" t="shared" si="17" ref="B41:K64">OFFSET(B$11,$A41,0)</f>
        <v>1778</v>
      </c>
      <c r="C41" s="215" t="str">
        <f ca="1" t="shared" si="17"/>
        <v>Lego_Lords</v>
      </c>
      <c r="D41" s="207">
        <f ca="1" t="shared" si="17"/>
        <v>0</v>
      </c>
      <c r="E41" s="208">
        <f ca="1" t="shared" si="17"/>
        <v>0</v>
      </c>
      <c r="F41" s="209">
        <f ca="1" t="shared" si="17"/>
        <v>0</v>
      </c>
      <c r="G41" s="210">
        <f ca="1" t="shared" si="17"/>
        <v>0</v>
      </c>
      <c r="H41" s="210">
        <f ca="1" t="shared" si="17"/>
        <v>0</v>
      </c>
      <c r="I41" s="210">
        <f ca="1" t="shared" si="17"/>
        <v>0</v>
      </c>
      <c r="J41" s="210">
        <f ca="1" t="shared" si="17"/>
        <v>0</v>
      </c>
      <c r="K41" s="210">
        <f ca="1" t="shared" si="17"/>
        <v>0</v>
      </c>
      <c r="L41" s="210">
        <f aca="true" ca="1" t="shared" si="18" ref="L41:S64">OFFSET(L$11,$A41,0)</f>
        <v>0</v>
      </c>
      <c r="M41" s="210">
        <f ca="1" t="shared" si="18"/>
        <v>0</v>
      </c>
      <c r="N41" s="210">
        <f ca="1" t="shared" si="18"/>
        <v>0</v>
      </c>
      <c r="O41" s="210">
        <f ca="1" t="shared" si="18"/>
        <v>0</v>
      </c>
      <c r="P41" s="210">
        <f ca="1" t="shared" si="18"/>
        <v>140</v>
      </c>
      <c r="Q41" s="211">
        <f ca="1" t="shared" si="18"/>
        <v>4</v>
      </c>
      <c r="R41" s="216">
        <f ca="1" t="shared" si="18"/>
        <v>1</v>
      </c>
      <c r="S41" s="217">
        <f ca="1" t="shared" si="18"/>
        <v>1</v>
      </c>
      <c r="T41" s="213"/>
      <c r="U41" s="176">
        <v>1</v>
      </c>
      <c r="V41" s="123">
        <f aca="true" t="shared" si="19" ref="V41:V53">MATCH(U41,V$12:V$35,0)</f>
        <v>7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12.75">
      <c r="A42" s="105">
        <f ca="1" t="shared" si="16"/>
        <v>14</v>
      </c>
      <c r="B42" s="103">
        <f ca="1" t="shared" si="17"/>
        <v>666</v>
      </c>
      <c r="C42" s="215" t="str">
        <f ca="1" t="shared" si="17"/>
        <v>Lego_Legends </v>
      </c>
      <c r="D42" s="207">
        <f ca="1" t="shared" si="17"/>
        <v>0</v>
      </c>
      <c r="E42" s="208">
        <f ca="1" t="shared" si="17"/>
        <v>0</v>
      </c>
      <c r="F42" s="209">
        <f ca="1" t="shared" si="17"/>
        <v>0</v>
      </c>
      <c r="G42" s="210">
        <f ca="1" t="shared" si="17"/>
        <v>0</v>
      </c>
      <c r="H42" s="210">
        <f ca="1" t="shared" si="17"/>
        <v>0</v>
      </c>
      <c r="I42" s="210">
        <f ca="1" t="shared" si="17"/>
        <v>0</v>
      </c>
      <c r="J42" s="210">
        <f ca="1" t="shared" si="17"/>
        <v>0</v>
      </c>
      <c r="K42" s="210">
        <f ca="1" t="shared" si="17"/>
        <v>0</v>
      </c>
      <c r="L42" s="210">
        <f ca="1" t="shared" si="18"/>
        <v>0</v>
      </c>
      <c r="M42" s="210">
        <f ca="1" t="shared" si="18"/>
        <v>0</v>
      </c>
      <c r="N42" s="210">
        <f ca="1" t="shared" si="18"/>
        <v>0</v>
      </c>
      <c r="O42" s="210">
        <f ca="1" t="shared" si="18"/>
        <v>0</v>
      </c>
      <c r="P42" s="210">
        <f ca="1" t="shared" si="18"/>
        <v>120</v>
      </c>
      <c r="Q42" s="211">
        <f ca="1" t="shared" si="18"/>
        <v>3.571428571428571</v>
      </c>
      <c r="R42" s="216">
        <f ca="1" t="shared" si="18"/>
        <v>0.8928571428571428</v>
      </c>
      <c r="S42" s="217">
        <f ca="1" t="shared" si="18"/>
        <v>2</v>
      </c>
      <c r="T42" s="213"/>
      <c r="U42" s="176">
        <v>2</v>
      </c>
      <c r="V42" s="123">
        <f t="shared" si="19"/>
        <v>14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22" ht="12.75">
      <c r="A43" s="105">
        <f ca="1" t="shared" si="16"/>
        <v>13</v>
      </c>
      <c r="B43" s="103">
        <f ca="1" t="shared" si="17"/>
        <v>5653</v>
      </c>
      <c r="C43" s="215" t="str">
        <f ca="1" t="shared" si="17"/>
        <v>Fortune Cookies</v>
      </c>
      <c r="D43" s="207">
        <f ca="1" t="shared" si="17"/>
        <v>0</v>
      </c>
      <c r="E43" s="208">
        <f ca="1" t="shared" si="17"/>
        <v>0</v>
      </c>
      <c r="F43" s="209">
        <f ca="1" t="shared" si="17"/>
        <v>0</v>
      </c>
      <c r="G43" s="210">
        <f ca="1" t="shared" si="17"/>
        <v>0</v>
      </c>
      <c r="H43" s="210">
        <f ca="1" t="shared" si="17"/>
        <v>0</v>
      </c>
      <c r="I43" s="210">
        <f ca="1" t="shared" si="17"/>
        <v>0</v>
      </c>
      <c r="J43" s="210">
        <f ca="1" t="shared" si="17"/>
        <v>0</v>
      </c>
      <c r="K43" s="210">
        <f ca="1" t="shared" si="17"/>
        <v>0</v>
      </c>
      <c r="L43" s="210">
        <f ca="1" t="shared" si="18"/>
        <v>0</v>
      </c>
      <c r="M43" s="210">
        <f ca="1" t="shared" si="18"/>
        <v>0</v>
      </c>
      <c r="N43" s="210">
        <f ca="1" t="shared" si="18"/>
        <v>0</v>
      </c>
      <c r="O43" s="210">
        <f ca="1" t="shared" si="18"/>
        <v>0</v>
      </c>
      <c r="P43" s="210">
        <f ca="1" t="shared" si="18"/>
        <v>117</v>
      </c>
      <c r="Q43" s="211">
        <f ca="1" t="shared" si="18"/>
        <v>3.507142857142857</v>
      </c>
      <c r="R43" s="216">
        <f ca="1" t="shared" si="18"/>
        <v>0.8767857142857143</v>
      </c>
      <c r="S43" s="217">
        <f ca="1" t="shared" si="18"/>
        <v>3</v>
      </c>
      <c r="T43" s="213"/>
      <c r="U43" s="176">
        <v>3</v>
      </c>
      <c r="V43" s="123">
        <f t="shared" si="19"/>
        <v>13</v>
      </c>
    </row>
    <row r="44" spans="1:22" ht="12.75">
      <c r="A44" s="105">
        <f ca="1" t="shared" si="16"/>
        <v>16</v>
      </c>
      <c r="B44" s="103">
        <f ca="1" t="shared" si="17"/>
        <v>2094</v>
      </c>
      <c r="C44" s="215" t="str">
        <f ca="1" t="shared" si="17"/>
        <v>Etamilc</v>
      </c>
      <c r="D44" s="207">
        <f ca="1" t="shared" si="17"/>
        <v>0</v>
      </c>
      <c r="E44" s="208">
        <f ca="1" t="shared" si="17"/>
        <v>0</v>
      </c>
      <c r="F44" s="209">
        <f ca="1" t="shared" si="17"/>
        <v>0</v>
      </c>
      <c r="G44" s="210">
        <f ca="1" t="shared" si="17"/>
        <v>0</v>
      </c>
      <c r="H44" s="210">
        <f ca="1" t="shared" si="17"/>
        <v>0</v>
      </c>
      <c r="I44" s="210">
        <f ca="1" t="shared" si="17"/>
        <v>0</v>
      </c>
      <c r="J44" s="210">
        <f ca="1" t="shared" si="17"/>
        <v>0</v>
      </c>
      <c r="K44" s="210">
        <f ca="1" t="shared" si="17"/>
        <v>0</v>
      </c>
      <c r="L44" s="210">
        <f ca="1" t="shared" si="18"/>
        <v>0</v>
      </c>
      <c r="M44" s="210">
        <f ca="1" t="shared" si="18"/>
        <v>0</v>
      </c>
      <c r="N44" s="210">
        <f ca="1" t="shared" si="18"/>
        <v>0</v>
      </c>
      <c r="O44" s="210">
        <f ca="1" t="shared" si="18"/>
        <v>0</v>
      </c>
      <c r="P44" s="210">
        <f ca="1" t="shared" si="18"/>
        <v>110</v>
      </c>
      <c r="Q44" s="211">
        <f ca="1" t="shared" si="18"/>
        <v>3.3571428571428568</v>
      </c>
      <c r="R44" s="216">
        <f ca="1" t="shared" si="18"/>
        <v>0.8392857142857142</v>
      </c>
      <c r="S44" s="217">
        <f ca="1" t="shared" si="18"/>
        <v>4</v>
      </c>
      <c r="T44" s="213"/>
      <c r="U44" s="176">
        <v>4</v>
      </c>
      <c r="V44" s="123">
        <f t="shared" si="19"/>
        <v>16</v>
      </c>
    </row>
    <row r="45" spans="1:22" ht="12.75">
      <c r="A45" s="105">
        <f ca="1" t="shared" si="16"/>
        <v>23</v>
      </c>
      <c r="B45" s="103" t="str">
        <f ca="1" t="shared" si="17"/>
        <v>?</v>
      </c>
      <c r="C45" s="215" t="str">
        <f ca="1" t="shared" si="17"/>
        <v>Eco-Friends</v>
      </c>
      <c r="D45" s="207">
        <f ca="1" t="shared" si="17"/>
        <v>0</v>
      </c>
      <c r="E45" s="208">
        <f ca="1" t="shared" si="17"/>
        <v>0</v>
      </c>
      <c r="F45" s="209">
        <f ca="1" t="shared" si="17"/>
        <v>0</v>
      </c>
      <c r="G45" s="210">
        <f ca="1" t="shared" si="17"/>
        <v>0</v>
      </c>
      <c r="H45" s="210">
        <f ca="1" t="shared" si="17"/>
        <v>0</v>
      </c>
      <c r="I45" s="210">
        <f ca="1" t="shared" si="17"/>
        <v>0</v>
      </c>
      <c r="J45" s="210">
        <f ca="1" t="shared" si="17"/>
        <v>0</v>
      </c>
      <c r="K45" s="210">
        <f ca="1" t="shared" si="17"/>
        <v>0</v>
      </c>
      <c r="L45" s="210">
        <f ca="1" t="shared" si="18"/>
        <v>0</v>
      </c>
      <c r="M45" s="210">
        <f ca="1" t="shared" si="18"/>
        <v>0</v>
      </c>
      <c r="N45" s="210">
        <f ca="1" t="shared" si="18"/>
        <v>0</v>
      </c>
      <c r="O45" s="210">
        <f ca="1" t="shared" si="18"/>
        <v>0</v>
      </c>
      <c r="P45" s="210">
        <f ca="1" t="shared" si="18"/>
        <v>100</v>
      </c>
      <c r="Q45" s="211">
        <f ca="1" t="shared" si="18"/>
        <v>3.142857142857143</v>
      </c>
      <c r="R45" s="216">
        <f ca="1" t="shared" si="18"/>
        <v>0.7857142857142857</v>
      </c>
      <c r="S45" s="217">
        <f ca="1" t="shared" si="18"/>
        <v>5</v>
      </c>
      <c r="T45" s="213"/>
      <c r="U45" s="176">
        <v>5</v>
      </c>
      <c r="V45" s="123">
        <f t="shared" si="19"/>
        <v>23</v>
      </c>
    </row>
    <row r="46" spans="1:22" ht="12.75">
      <c r="A46" s="105">
        <f ca="1" t="shared" si="16"/>
        <v>10</v>
      </c>
      <c r="B46" s="103">
        <f ca="1" t="shared" si="17"/>
        <v>5560</v>
      </c>
      <c r="C46" s="215" t="str">
        <f ca="1" t="shared" si="17"/>
        <v>Indescribable McCain</v>
      </c>
      <c r="D46" s="207">
        <f ca="1" t="shared" si="17"/>
        <v>0</v>
      </c>
      <c r="E46" s="208">
        <f ca="1" t="shared" si="17"/>
        <v>0</v>
      </c>
      <c r="F46" s="209">
        <f ca="1" t="shared" si="17"/>
        <v>0</v>
      </c>
      <c r="G46" s="210">
        <f ca="1" t="shared" si="17"/>
        <v>0</v>
      </c>
      <c r="H46" s="210">
        <f ca="1" t="shared" si="17"/>
        <v>0</v>
      </c>
      <c r="I46" s="210">
        <f ca="1" t="shared" si="17"/>
        <v>0</v>
      </c>
      <c r="J46" s="210">
        <f ca="1" t="shared" si="17"/>
        <v>0</v>
      </c>
      <c r="K46" s="210">
        <f ca="1" t="shared" si="17"/>
        <v>0</v>
      </c>
      <c r="L46" s="210">
        <f ca="1" t="shared" si="18"/>
        <v>0</v>
      </c>
      <c r="M46" s="210">
        <f ca="1" t="shared" si="18"/>
        <v>0</v>
      </c>
      <c r="N46" s="210">
        <f ca="1" t="shared" si="18"/>
        <v>0</v>
      </c>
      <c r="O46" s="210">
        <f ca="1" t="shared" si="18"/>
        <v>0</v>
      </c>
      <c r="P46" s="210">
        <f ca="1" t="shared" si="18"/>
        <v>96</v>
      </c>
      <c r="Q46" s="211">
        <f ca="1" t="shared" si="18"/>
        <v>3.057142857142857</v>
      </c>
      <c r="R46" s="216">
        <f ca="1" t="shared" si="18"/>
        <v>0.7642857142857142</v>
      </c>
      <c r="S46" s="217">
        <f ca="1" t="shared" si="18"/>
        <v>6</v>
      </c>
      <c r="T46" s="213"/>
      <c r="U46" s="176">
        <v>6</v>
      </c>
      <c r="V46" s="123">
        <f t="shared" si="19"/>
        <v>10</v>
      </c>
    </row>
    <row r="47" spans="1:22" ht="12.75">
      <c r="A47" s="105">
        <f ca="1" t="shared" si="16"/>
        <v>9</v>
      </c>
      <c r="B47" s="167">
        <f ca="1" t="shared" si="17"/>
        <v>5817</v>
      </c>
      <c r="C47" s="214" t="str">
        <f ca="1" t="shared" si="17"/>
        <v>Globe_Trotters</v>
      </c>
      <c r="D47" s="207">
        <f ca="1" t="shared" si="17"/>
        <v>0</v>
      </c>
      <c r="E47" s="208">
        <f ca="1" t="shared" si="17"/>
        <v>0</v>
      </c>
      <c r="F47" s="209">
        <f ca="1" t="shared" si="17"/>
        <v>0</v>
      </c>
      <c r="G47" s="210">
        <f ca="1" t="shared" si="17"/>
        <v>0</v>
      </c>
      <c r="H47" s="210">
        <f ca="1" t="shared" si="17"/>
        <v>0</v>
      </c>
      <c r="I47" s="210">
        <f ca="1" t="shared" si="17"/>
        <v>0</v>
      </c>
      <c r="J47" s="210">
        <f ca="1" t="shared" si="17"/>
        <v>0</v>
      </c>
      <c r="K47" s="210">
        <f ca="1" t="shared" si="17"/>
        <v>0</v>
      </c>
      <c r="L47" s="210">
        <f ca="1" t="shared" si="18"/>
        <v>0</v>
      </c>
      <c r="M47" s="210">
        <f ca="1" t="shared" si="18"/>
        <v>0</v>
      </c>
      <c r="N47" s="210">
        <f ca="1" t="shared" si="18"/>
        <v>0</v>
      </c>
      <c r="O47" s="210">
        <f ca="1" t="shared" si="18"/>
        <v>0</v>
      </c>
      <c r="P47" s="210">
        <f ca="1" t="shared" si="18"/>
        <v>80</v>
      </c>
      <c r="Q47" s="211">
        <f ca="1" t="shared" si="18"/>
        <v>2.7142857142857144</v>
      </c>
      <c r="R47" s="212">
        <f ca="1" t="shared" si="18"/>
        <v>0.6785714285714286</v>
      </c>
      <c r="S47" s="175">
        <f ca="1" t="shared" si="18"/>
        <v>7</v>
      </c>
      <c r="T47" s="213"/>
      <c r="U47" s="176">
        <v>7</v>
      </c>
      <c r="V47" s="123">
        <f t="shared" si="19"/>
        <v>9</v>
      </c>
    </row>
    <row r="48" spans="1:22" ht="12.75">
      <c r="A48" s="105">
        <f ca="1" t="shared" si="16"/>
        <v>17</v>
      </c>
      <c r="B48" s="167">
        <f ca="1" t="shared" si="17"/>
        <v>6842</v>
      </c>
      <c r="C48" s="214" t="str">
        <f ca="1" t="shared" si="17"/>
        <v>The_Unstoppable_Bots</v>
      </c>
      <c r="D48" s="207">
        <f ca="1" t="shared" si="17"/>
        <v>0</v>
      </c>
      <c r="E48" s="208">
        <f ca="1" t="shared" si="17"/>
        <v>0</v>
      </c>
      <c r="F48" s="209">
        <f ca="1" t="shared" si="17"/>
        <v>0</v>
      </c>
      <c r="G48" s="210">
        <f ca="1" t="shared" si="17"/>
        <v>0</v>
      </c>
      <c r="H48" s="210">
        <f ca="1" t="shared" si="17"/>
        <v>0</v>
      </c>
      <c r="I48" s="210">
        <f ca="1" t="shared" si="17"/>
        <v>0</v>
      </c>
      <c r="J48" s="210">
        <f ca="1" t="shared" si="17"/>
        <v>0</v>
      </c>
      <c r="K48" s="210">
        <f ca="1" t="shared" si="17"/>
        <v>0</v>
      </c>
      <c r="L48" s="210">
        <f ca="1" t="shared" si="18"/>
        <v>0</v>
      </c>
      <c r="M48" s="210">
        <f ca="1" t="shared" si="18"/>
        <v>0</v>
      </c>
      <c r="N48" s="210">
        <f ca="1" t="shared" si="18"/>
        <v>0</v>
      </c>
      <c r="O48" s="210">
        <f ca="1" t="shared" si="18"/>
        <v>0</v>
      </c>
      <c r="P48" s="210">
        <f ca="1" t="shared" si="18"/>
        <v>80</v>
      </c>
      <c r="Q48" s="211">
        <f ca="1" t="shared" si="18"/>
        <v>2.7142857142857144</v>
      </c>
      <c r="R48" s="212">
        <f ca="1" t="shared" si="18"/>
        <v>0.6785714285714286</v>
      </c>
      <c r="S48" s="175">
        <f ca="1" t="shared" si="18"/>
        <v>7</v>
      </c>
      <c r="T48" s="213"/>
      <c r="U48" s="176">
        <v>8</v>
      </c>
      <c r="V48" s="123">
        <f t="shared" si="19"/>
        <v>17</v>
      </c>
    </row>
    <row r="49" spans="1:22" ht="12.75">
      <c r="A49" s="105">
        <f ca="1" t="shared" si="16"/>
        <v>2</v>
      </c>
      <c r="B49" s="167">
        <f ca="1" t="shared" si="17"/>
        <v>4966</v>
      </c>
      <c r="C49" s="214" t="str">
        <f ca="1" t="shared" si="17"/>
        <v>Lego_Lightning</v>
      </c>
      <c r="D49" s="207">
        <f ca="1" t="shared" si="17"/>
        <v>0</v>
      </c>
      <c r="E49" s="208">
        <f ca="1" t="shared" si="17"/>
        <v>0</v>
      </c>
      <c r="F49" s="209">
        <f ca="1" t="shared" si="17"/>
        <v>0</v>
      </c>
      <c r="G49" s="210">
        <f ca="1" t="shared" si="17"/>
        <v>0</v>
      </c>
      <c r="H49" s="210">
        <f ca="1" t="shared" si="17"/>
        <v>0</v>
      </c>
      <c r="I49" s="210">
        <f ca="1" t="shared" si="17"/>
        <v>0</v>
      </c>
      <c r="J49" s="210">
        <f ca="1" t="shared" si="17"/>
        <v>0</v>
      </c>
      <c r="K49" s="210">
        <f ca="1" t="shared" si="17"/>
        <v>0</v>
      </c>
      <c r="L49" s="210">
        <f ca="1" t="shared" si="18"/>
        <v>0</v>
      </c>
      <c r="M49" s="210">
        <f ca="1" t="shared" si="18"/>
        <v>0</v>
      </c>
      <c r="N49" s="210">
        <f ca="1" t="shared" si="18"/>
        <v>0</v>
      </c>
      <c r="O49" s="210">
        <f ca="1" t="shared" si="18"/>
        <v>0</v>
      </c>
      <c r="P49" s="210">
        <f ca="1" t="shared" si="18"/>
        <v>75</v>
      </c>
      <c r="Q49" s="211">
        <f ca="1" t="shared" si="18"/>
        <v>2.6071428571428568</v>
      </c>
      <c r="R49" s="212">
        <f ca="1" t="shared" si="18"/>
        <v>0.6517857142857142</v>
      </c>
      <c r="S49" s="175">
        <f ca="1" t="shared" si="18"/>
        <v>9</v>
      </c>
      <c r="T49" s="213"/>
      <c r="U49" s="176">
        <v>9</v>
      </c>
      <c r="V49" s="123">
        <f t="shared" si="19"/>
        <v>2</v>
      </c>
    </row>
    <row r="50" spans="1:22" ht="12.75">
      <c r="A50" s="105">
        <f ca="1" t="shared" si="16"/>
        <v>20</v>
      </c>
      <c r="B50" s="167">
        <f ca="1" t="shared" si="17"/>
        <v>1992</v>
      </c>
      <c r="C50" s="214" t="str">
        <f ca="1" t="shared" si="17"/>
        <v>Shadow_Dragons</v>
      </c>
      <c r="D50" s="207">
        <f ca="1" t="shared" si="17"/>
        <v>0</v>
      </c>
      <c r="E50" s="208">
        <f ca="1" t="shared" si="17"/>
        <v>0</v>
      </c>
      <c r="F50" s="209">
        <f ca="1" t="shared" si="17"/>
        <v>0</v>
      </c>
      <c r="G50" s="210">
        <f ca="1" t="shared" si="17"/>
        <v>0</v>
      </c>
      <c r="H50" s="210">
        <f ca="1" t="shared" si="17"/>
        <v>0</v>
      </c>
      <c r="I50" s="210">
        <f ca="1" t="shared" si="17"/>
        <v>0</v>
      </c>
      <c r="J50" s="210">
        <f ca="1" t="shared" si="17"/>
        <v>0</v>
      </c>
      <c r="K50" s="210">
        <f ca="1" t="shared" si="17"/>
        <v>0</v>
      </c>
      <c r="L50" s="210">
        <f ca="1" t="shared" si="18"/>
        <v>0</v>
      </c>
      <c r="M50" s="210">
        <f ca="1" t="shared" si="18"/>
        <v>0</v>
      </c>
      <c r="N50" s="210">
        <f ca="1" t="shared" si="18"/>
        <v>0</v>
      </c>
      <c r="O50" s="210">
        <f ca="1" t="shared" si="18"/>
        <v>0</v>
      </c>
      <c r="P50" s="210">
        <f ca="1" t="shared" si="18"/>
        <v>75</v>
      </c>
      <c r="Q50" s="211">
        <f ca="1" t="shared" si="18"/>
        <v>2.6071428571428568</v>
      </c>
      <c r="R50" s="212">
        <f ca="1" t="shared" si="18"/>
        <v>0.6517857142857142</v>
      </c>
      <c r="S50" s="175">
        <f ca="1" t="shared" si="18"/>
        <v>9</v>
      </c>
      <c r="T50" s="213"/>
      <c r="U50" s="176">
        <v>10</v>
      </c>
      <c r="V50" s="123">
        <f t="shared" si="19"/>
        <v>20</v>
      </c>
    </row>
    <row r="51" spans="1:22" ht="12.75">
      <c r="A51" s="105">
        <f ca="1" t="shared" si="16"/>
        <v>11</v>
      </c>
      <c r="B51" s="167">
        <f ca="1" t="shared" si="17"/>
        <v>1342</v>
      </c>
      <c r="C51" s="214" t="str">
        <f ca="1" t="shared" si="17"/>
        <v>Master_MindStorms</v>
      </c>
      <c r="D51" s="207">
        <f ca="1" t="shared" si="17"/>
        <v>0</v>
      </c>
      <c r="E51" s="208">
        <f ca="1" t="shared" si="17"/>
        <v>0</v>
      </c>
      <c r="F51" s="209">
        <f ca="1" t="shared" si="17"/>
        <v>0</v>
      </c>
      <c r="G51" s="210">
        <f ca="1" t="shared" si="17"/>
        <v>0</v>
      </c>
      <c r="H51" s="210">
        <f ca="1" t="shared" si="17"/>
        <v>0</v>
      </c>
      <c r="I51" s="210">
        <f ca="1" t="shared" si="17"/>
        <v>0</v>
      </c>
      <c r="J51" s="210">
        <f ca="1" t="shared" si="17"/>
        <v>0</v>
      </c>
      <c r="K51" s="210">
        <f ca="1" t="shared" si="17"/>
        <v>0</v>
      </c>
      <c r="L51" s="210">
        <f ca="1" t="shared" si="18"/>
        <v>0</v>
      </c>
      <c r="M51" s="210">
        <f ca="1" t="shared" si="18"/>
        <v>0</v>
      </c>
      <c r="N51" s="210">
        <f ca="1" t="shared" si="18"/>
        <v>0</v>
      </c>
      <c r="O51" s="210">
        <f ca="1" t="shared" si="18"/>
        <v>0</v>
      </c>
      <c r="P51" s="210">
        <f ca="1" t="shared" si="18"/>
        <v>70</v>
      </c>
      <c r="Q51" s="211">
        <f ca="1" t="shared" si="18"/>
        <v>2.5</v>
      </c>
      <c r="R51" s="212">
        <f ca="1" t="shared" si="18"/>
        <v>0.625</v>
      </c>
      <c r="S51" s="175">
        <f ca="1" t="shared" si="18"/>
        <v>11</v>
      </c>
      <c r="T51" s="213"/>
      <c r="U51" s="176">
        <v>11</v>
      </c>
      <c r="V51" s="123">
        <f t="shared" si="19"/>
        <v>11</v>
      </c>
    </row>
    <row r="52" spans="1:22" ht="12.75">
      <c r="A52" s="105">
        <f ca="1" t="shared" si="16"/>
        <v>21</v>
      </c>
      <c r="B52" s="167">
        <f ca="1" t="shared" si="17"/>
        <v>3591</v>
      </c>
      <c r="C52" s="214" t="str">
        <f ca="1" t="shared" si="17"/>
        <v>Bionic_Builders</v>
      </c>
      <c r="D52" s="207">
        <f ca="1" t="shared" si="17"/>
        <v>0</v>
      </c>
      <c r="E52" s="208">
        <f ca="1" t="shared" si="17"/>
        <v>0</v>
      </c>
      <c r="F52" s="209">
        <f ca="1" t="shared" si="17"/>
        <v>0</v>
      </c>
      <c r="G52" s="210">
        <f ca="1" t="shared" si="17"/>
        <v>0</v>
      </c>
      <c r="H52" s="210">
        <f ca="1" t="shared" si="17"/>
        <v>0</v>
      </c>
      <c r="I52" s="210">
        <f ca="1" t="shared" si="17"/>
        <v>0</v>
      </c>
      <c r="J52" s="210">
        <f ca="1" t="shared" si="17"/>
        <v>0</v>
      </c>
      <c r="K52" s="210">
        <f ca="1" t="shared" si="17"/>
        <v>0</v>
      </c>
      <c r="L52" s="210">
        <f ca="1" t="shared" si="18"/>
        <v>0</v>
      </c>
      <c r="M52" s="210">
        <f ca="1" t="shared" si="18"/>
        <v>0</v>
      </c>
      <c r="N52" s="210">
        <f ca="1" t="shared" si="18"/>
        <v>0</v>
      </c>
      <c r="O52" s="210">
        <f ca="1" t="shared" si="18"/>
        <v>0</v>
      </c>
      <c r="P52" s="210">
        <f ca="1" t="shared" si="18"/>
        <v>70</v>
      </c>
      <c r="Q52" s="211">
        <f ca="1" t="shared" si="18"/>
        <v>2.5</v>
      </c>
      <c r="R52" s="212">
        <f ca="1" t="shared" si="18"/>
        <v>0.625</v>
      </c>
      <c r="S52" s="175">
        <f ca="1" t="shared" si="18"/>
        <v>11</v>
      </c>
      <c r="T52" s="213"/>
      <c r="U52" s="176">
        <v>12</v>
      </c>
      <c r="V52" s="123">
        <f t="shared" si="19"/>
        <v>21</v>
      </c>
    </row>
    <row r="53" spans="1:22" ht="12.75">
      <c r="A53" s="105">
        <f ca="1" t="shared" si="16"/>
        <v>12</v>
      </c>
      <c r="B53" s="167">
        <f ca="1" t="shared" si="17"/>
        <v>5851</v>
      </c>
      <c r="C53" s="214" t="str">
        <f ca="1" t="shared" si="17"/>
        <v>Robot_Snappers</v>
      </c>
      <c r="D53" s="207">
        <f ca="1" t="shared" si="17"/>
        <v>0</v>
      </c>
      <c r="E53" s="208">
        <f ca="1" t="shared" si="17"/>
        <v>0</v>
      </c>
      <c r="F53" s="209">
        <f ca="1" t="shared" si="17"/>
        <v>0</v>
      </c>
      <c r="G53" s="210">
        <f ca="1" t="shared" si="17"/>
        <v>0</v>
      </c>
      <c r="H53" s="210">
        <f ca="1" t="shared" si="17"/>
        <v>0</v>
      </c>
      <c r="I53" s="210">
        <f ca="1" t="shared" si="17"/>
        <v>0</v>
      </c>
      <c r="J53" s="210">
        <f ca="1" t="shared" si="17"/>
        <v>0</v>
      </c>
      <c r="K53" s="210">
        <f ca="1" t="shared" si="17"/>
        <v>0</v>
      </c>
      <c r="L53" s="210">
        <f ca="1" t="shared" si="18"/>
        <v>0</v>
      </c>
      <c r="M53" s="210">
        <f ca="1" t="shared" si="18"/>
        <v>0</v>
      </c>
      <c r="N53" s="210">
        <f ca="1" t="shared" si="18"/>
        <v>0</v>
      </c>
      <c r="O53" s="210">
        <f ca="1" t="shared" si="18"/>
        <v>0</v>
      </c>
      <c r="P53" s="210">
        <f ca="1" t="shared" si="18"/>
        <v>65</v>
      </c>
      <c r="Q53" s="211">
        <f ca="1" t="shared" si="18"/>
        <v>2.3928571428571432</v>
      </c>
      <c r="R53" s="212">
        <f ca="1" t="shared" si="18"/>
        <v>0.5982142857142858</v>
      </c>
      <c r="S53" s="175">
        <f ca="1" t="shared" si="18"/>
        <v>13</v>
      </c>
      <c r="T53" s="213"/>
      <c r="U53" s="176">
        <v>13</v>
      </c>
      <c r="V53" s="123">
        <f t="shared" si="19"/>
        <v>12</v>
      </c>
    </row>
    <row r="54" spans="1:22" ht="12.75">
      <c r="A54" s="105">
        <f aca="true" ca="1" t="shared" si="20" ref="A54:A64">OFFSET(A$11,MATCH(U54,V$12:V$35,0),0)</f>
        <v>24</v>
      </c>
      <c r="B54" s="167" t="str">
        <f ca="1" t="shared" si="17"/>
        <v>?</v>
      </c>
      <c r="C54" s="214" t="str">
        <f ca="1" t="shared" si="17"/>
        <v>Polar Bots</v>
      </c>
      <c r="D54" s="207">
        <f ca="1" t="shared" si="17"/>
        <v>0</v>
      </c>
      <c r="E54" s="208">
        <f ca="1" t="shared" si="17"/>
        <v>0</v>
      </c>
      <c r="F54" s="209">
        <f ca="1" t="shared" si="17"/>
        <v>0</v>
      </c>
      <c r="G54" s="210">
        <f ca="1" t="shared" si="17"/>
        <v>0</v>
      </c>
      <c r="H54" s="210">
        <f ca="1" t="shared" si="17"/>
        <v>0</v>
      </c>
      <c r="I54" s="210">
        <f ca="1" t="shared" si="17"/>
        <v>0</v>
      </c>
      <c r="J54" s="210">
        <f ca="1" t="shared" si="17"/>
        <v>0</v>
      </c>
      <c r="K54" s="210">
        <f ca="1" t="shared" si="17"/>
        <v>0</v>
      </c>
      <c r="L54" s="210">
        <f ca="1" t="shared" si="18"/>
        <v>0</v>
      </c>
      <c r="M54" s="210">
        <f ca="1" t="shared" si="18"/>
        <v>0</v>
      </c>
      <c r="N54" s="210">
        <f ca="1" t="shared" si="18"/>
        <v>0</v>
      </c>
      <c r="O54" s="210">
        <f ca="1" t="shared" si="18"/>
        <v>0</v>
      </c>
      <c r="P54" s="210">
        <f ca="1" t="shared" si="18"/>
        <v>65</v>
      </c>
      <c r="Q54" s="211">
        <f ca="1" t="shared" si="18"/>
        <v>2.3928571428571432</v>
      </c>
      <c r="R54" s="212">
        <f ca="1" t="shared" si="18"/>
        <v>0.5982142857142858</v>
      </c>
      <c r="S54" s="175">
        <f ca="1" t="shared" si="18"/>
        <v>13</v>
      </c>
      <c r="T54" s="213"/>
      <c r="U54" s="176">
        <v>14</v>
      </c>
      <c r="V54" s="123">
        <f aca="true" t="shared" si="21" ref="V54:V64">MATCH(U54,V$12:V$35,0)</f>
        <v>24</v>
      </c>
    </row>
    <row r="55" spans="1:22" ht="12.75">
      <c r="A55" s="105">
        <f ca="1" t="shared" si="20"/>
        <v>6</v>
      </c>
      <c r="B55" s="167">
        <f ca="1" t="shared" si="17"/>
        <v>5164</v>
      </c>
      <c r="C55" s="214" t="str">
        <f ca="1" t="shared" si="17"/>
        <v>Cyborgs</v>
      </c>
      <c r="D55" s="207">
        <f ca="1" t="shared" si="17"/>
        <v>0</v>
      </c>
      <c r="E55" s="208">
        <f ca="1" t="shared" si="17"/>
        <v>0</v>
      </c>
      <c r="F55" s="209">
        <f ca="1" t="shared" si="17"/>
        <v>0</v>
      </c>
      <c r="G55" s="210">
        <f ca="1" t="shared" si="17"/>
        <v>0</v>
      </c>
      <c r="H55" s="210">
        <f ca="1" t="shared" si="17"/>
        <v>0</v>
      </c>
      <c r="I55" s="210">
        <f ca="1" t="shared" si="17"/>
        <v>0</v>
      </c>
      <c r="J55" s="210">
        <f ca="1" t="shared" si="17"/>
        <v>0</v>
      </c>
      <c r="K55" s="210">
        <f ca="1" t="shared" si="17"/>
        <v>0</v>
      </c>
      <c r="L55" s="210">
        <f ca="1" t="shared" si="18"/>
        <v>0</v>
      </c>
      <c r="M55" s="210">
        <f ca="1" t="shared" si="18"/>
        <v>0</v>
      </c>
      <c r="N55" s="210">
        <f ca="1" t="shared" si="18"/>
        <v>0</v>
      </c>
      <c r="O55" s="210">
        <f ca="1" t="shared" si="18"/>
        <v>0</v>
      </c>
      <c r="P55" s="210">
        <f ca="1" t="shared" si="18"/>
        <v>62</v>
      </c>
      <c r="Q55" s="211">
        <f ca="1" t="shared" si="18"/>
        <v>2.3285714285714283</v>
      </c>
      <c r="R55" s="212">
        <f ca="1" t="shared" si="18"/>
        <v>0.5821428571428571</v>
      </c>
      <c r="S55" s="175">
        <f ca="1" t="shared" si="18"/>
        <v>15</v>
      </c>
      <c r="T55" s="213"/>
      <c r="U55" s="176">
        <v>15</v>
      </c>
      <c r="V55" s="123">
        <f t="shared" si="21"/>
        <v>6</v>
      </c>
    </row>
    <row r="56" spans="1:22" ht="12.75">
      <c r="A56" s="105">
        <f ca="1" t="shared" si="20"/>
        <v>1</v>
      </c>
      <c r="B56" s="167">
        <f ca="1" t="shared" si="17"/>
        <v>4815</v>
      </c>
      <c r="C56" s="214" t="str">
        <f ca="1" t="shared" si="17"/>
        <v>KARP</v>
      </c>
      <c r="D56" s="207">
        <f ca="1" t="shared" si="17"/>
        <v>0</v>
      </c>
      <c r="E56" s="208">
        <f ca="1" t="shared" si="17"/>
        <v>0</v>
      </c>
      <c r="F56" s="209">
        <f ca="1" t="shared" si="17"/>
        <v>0</v>
      </c>
      <c r="G56" s="210">
        <f ca="1" t="shared" si="17"/>
        <v>0</v>
      </c>
      <c r="H56" s="210">
        <f ca="1" t="shared" si="17"/>
        <v>0</v>
      </c>
      <c r="I56" s="210">
        <f ca="1" t="shared" si="17"/>
        <v>0</v>
      </c>
      <c r="J56" s="210">
        <f ca="1" t="shared" si="17"/>
        <v>0</v>
      </c>
      <c r="K56" s="210">
        <f ca="1" t="shared" si="17"/>
        <v>0</v>
      </c>
      <c r="L56" s="210">
        <f ca="1" t="shared" si="18"/>
        <v>0</v>
      </c>
      <c r="M56" s="210">
        <f ca="1" t="shared" si="18"/>
        <v>0</v>
      </c>
      <c r="N56" s="210">
        <f ca="1" t="shared" si="18"/>
        <v>0</v>
      </c>
      <c r="O56" s="210">
        <f ca="1" t="shared" si="18"/>
        <v>0</v>
      </c>
      <c r="P56" s="210">
        <f ca="1" t="shared" si="18"/>
        <v>55</v>
      </c>
      <c r="Q56" s="211">
        <f ca="1" t="shared" si="18"/>
        <v>2.1785714285714284</v>
      </c>
      <c r="R56" s="212">
        <f ca="1" t="shared" si="18"/>
        <v>0.5446428571428571</v>
      </c>
      <c r="S56" s="175">
        <f ca="1" t="shared" si="18"/>
        <v>16</v>
      </c>
      <c r="T56" s="213"/>
      <c r="U56" s="176">
        <v>16</v>
      </c>
      <c r="V56" s="123">
        <f t="shared" si="21"/>
        <v>1</v>
      </c>
    </row>
    <row r="57" spans="1:22" ht="12.75">
      <c r="A57" s="105">
        <f ca="1" t="shared" si="20"/>
        <v>15</v>
      </c>
      <c r="B57" s="167">
        <f ca="1" t="shared" si="17"/>
        <v>1039</v>
      </c>
      <c r="C57" s="214" t="str">
        <f ca="1" t="shared" si="17"/>
        <v>Los_Altos_Geek_Squad</v>
      </c>
      <c r="D57" s="207">
        <f ca="1" t="shared" si="17"/>
        <v>0</v>
      </c>
      <c r="E57" s="208">
        <f ca="1" t="shared" si="17"/>
        <v>0</v>
      </c>
      <c r="F57" s="209">
        <f ca="1" t="shared" si="17"/>
        <v>0</v>
      </c>
      <c r="G57" s="210">
        <f ca="1" t="shared" si="17"/>
        <v>0</v>
      </c>
      <c r="H57" s="210">
        <f ca="1" t="shared" si="17"/>
        <v>0</v>
      </c>
      <c r="I57" s="210">
        <f ca="1" t="shared" si="17"/>
        <v>0</v>
      </c>
      <c r="J57" s="210">
        <f ca="1" t="shared" si="17"/>
        <v>0</v>
      </c>
      <c r="K57" s="210">
        <f ca="1" t="shared" si="17"/>
        <v>0</v>
      </c>
      <c r="L57" s="210">
        <f ca="1" t="shared" si="18"/>
        <v>0</v>
      </c>
      <c r="M57" s="210">
        <f ca="1" t="shared" si="18"/>
        <v>0</v>
      </c>
      <c r="N57" s="210">
        <f ca="1" t="shared" si="18"/>
        <v>0</v>
      </c>
      <c r="O57" s="210">
        <f ca="1" t="shared" si="18"/>
        <v>0</v>
      </c>
      <c r="P57" s="210">
        <f ca="1" t="shared" si="18"/>
        <v>55</v>
      </c>
      <c r="Q57" s="211">
        <f ca="1" t="shared" si="18"/>
        <v>2.1785714285714284</v>
      </c>
      <c r="R57" s="212">
        <f ca="1" t="shared" si="18"/>
        <v>0.5446428571428571</v>
      </c>
      <c r="S57" s="175">
        <f ca="1" t="shared" si="18"/>
        <v>16</v>
      </c>
      <c r="T57" s="213"/>
      <c r="U57" s="176">
        <v>17</v>
      </c>
      <c r="V57" s="123">
        <f t="shared" si="21"/>
        <v>15</v>
      </c>
    </row>
    <row r="58" spans="1:22" ht="12.75">
      <c r="A58" s="105">
        <f ca="1" t="shared" si="20"/>
        <v>3</v>
      </c>
      <c r="B58" s="167">
        <f ca="1" t="shared" si="17"/>
        <v>5558</v>
      </c>
      <c r="C58" s="214" t="str">
        <f ca="1" t="shared" si="17"/>
        <v>Springer_Starbots</v>
      </c>
      <c r="D58" s="207">
        <f ca="1" t="shared" si="17"/>
        <v>0</v>
      </c>
      <c r="E58" s="208">
        <f ca="1" t="shared" si="17"/>
        <v>0</v>
      </c>
      <c r="F58" s="209">
        <f ca="1" t="shared" si="17"/>
        <v>0</v>
      </c>
      <c r="G58" s="210">
        <f ca="1" t="shared" si="17"/>
        <v>0</v>
      </c>
      <c r="H58" s="210">
        <f ca="1" t="shared" si="17"/>
        <v>0</v>
      </c>
      <c r="I58" s="210">
        <f ca="1" t="shared" si="17"/>
        <v>0</v>
      </c>
      <c r="J58" s="210">
        <f ca="1" t="shared" si="17"/>
        <v>0</v>
      </c>
      <c r="K58" s="210">
        <f ca="1" t="shared" si="17"/>
        <v>0</v>
      </c>
      <c r="L58" s="210">
        <f ca="1" t="shared" si="18"/>
        <v>0</v>
      </c>
      <c r="M58" s="210">
        <f ca="1" t="shared" si="18"/>
        <v>0</v>
      </c>
      <c r="N58" s="210">
        <f ca="1" t="shared" si="18"/>
        <v>0</v>
      </c>
      <c r="O58" s="210">
        <f ca="1" t="shared" si="18"/>
        <v>0</v>
      </c>
      <c r="P58" s="210">
        <f ca="1" t="shared" si="18"/>
        <v>50</v>
      </c>
      <c r="Q58" s="211">
        <f ca="1" t="shared" si="18"/>
        <v>2.071428571428571</v>
      </c>
      <c r="R58" s="212">
        <f ca="1" t="shared" si="18"/>
        <v>0.5178571428571428</v>
      </c>
      <c r="S58" s="175">
        <f ca="1" t="shared" si="18"/>
        <v>18</v>
      </c>
      <c r="T58" s="213"/>
      <c r="U58" s="176">
        <v>18</v>
      </c>
      <c r="V58" s="123">
        <f t="shared" si="21"/>
        <v>3</v>
      </c>
    </row>
    <row r="59" spans="1:22" ht="12.75">
      <c r="A59" s="105">
        <f ca="1" t="shared" si="20"/>
        <v>19</v>
      </c>
      <c r="B59" s="167">
        <f ca="1" t="shared" si="17"/>
        <v>6910</v>
      </c>
      <c r="C59" s="214" t="str">
        <f ca="1" t="shared" si="17"/>
        <v>NotBoyBots</v>
      </c>
      <c r="D59" s="207">
        <f ca="1" t="shared" si="17"/>
        <v>0</v>
      </c>
      <c r="E59" s="208">
        <f ca="1" t="shared" si="17"/>
        <v>0</v>
      </c>
      <c r="F59" s="209">
        <f ca="1" t="shared" si="17"/>
        <v>0</v>
      </c>
      <c r="G59" s="210">
        <f ca="1" t="shared" si="17"/>
        <v>0</v>
      </c>
      <c r="H59" s="210">
        <f ca="1" t="shared" si="17"/>
        <v>0</v>
      </c>
      <c r="I59" s="210">
        <f ca="1" t="shared" si="17"/>
        <v>0</v>
      </c>
      <c r="J59" s="210">
        <f ca="1" t="shared" si="17"/>
        <v>0</v>
      </c>
      <c r="K59" s="210">
        <f ca="1" t="shared" si="17"/>
        <v>0</v>
      </c>
      <c r="L59" s="210">
        <f ca="1" t="shared" si="18"/>
        <v>0</v>
      </c>
      <c r="M59" s="210">
        <f ca="1" t="shared" si="18"/>
        <v>0</v>
      </c>
      <c r="N59" s="210">
        <f ca="1" t="shared" si="18"/>
        <v>0</v>
      </c>
      <c r="O59" s="210">
        <f ca="1" t="shared" si="18"/>
        <v>0</v>
      </c>
      <c r="P59" s="210">
        <f ca="1" t="shared" si="18"/>
        <v>50</v>
      </c>
      <c r="Q59" s="211">
        <f ca="1" t="shared" si="18"/>
        <v>2.071428571428571</v>
      </c>
      <c r="R59" s="212">
        <f ca="1" t="shared" si="18"/>
        <v>0.5178571428571428</v>
      </c>
      <c r="S59" s="175">
        <f ca="1" t="shared" si="18"/>
        <v>18</v>
      </c>
      <c r="T59" s="213"/>
      <c r="U59" s="176">
        <v>19</v>
      </c>
      <c r="V59" s="123">
        <f t="shared" si="21"/>
        <v>19</v>
      </c>
    </row>
    <row r="60" spans="1:22" ht="12.75">
      <c r="A60" s="105">
        <f ca="1" t="shared" si="20"/>
        <v>4</v>
      </c>
      <c r="B60" s="167">
        <f ca="1" t="shared" si="17"/>
        <v>4967</v>
      </c>
      <c r="C60" s="214" t="str">
        <f ca="1" t="shared" si="17"/>
        <v>Lightning Legos</v>
      </c>
      <c r="D60" s="207">
        <f ca="1" t="shared" si="17"/>
        <v>0</v>
      </c>
      <c r="E60" s="208">
        <f ca="1" t="shared" si="17"/>
        <v>0</v>
      </c>
      <c r="F60" s="209">
        <f ca="1" t="shared" si="17"/>
        <v>0</v>
      </c>
      <c r="G60" s="210">
        <f ca="1" t="shared" si="17"/>
        <v>0</v>
      </c>
      <c r="H60" s="210">
        <f ca="1" t="shared" si="17"/>
        <v>0</v>
      </c>
      <c r="I60" s="210">
        <f ca="1" t="shared" si="17"/>
        <v>0</v>
      </c>
      <c r="J60" s="210">
        <f ca="1" t="shared" si="17"/>
        <v>0</v>
      </c>
      <c r="K60" s="210">
        <f ca="1" t="shared" si="17"/>
        <v>0</v>
      </c>
      <c r="L60" s="210">
        <f ca="1" t="shared" si="18"/>
        <v>0</v>
      </c>
      <c r="M60" s="210">
        <f ca="1" t="shared" si="18"/>
        <v>0</v>
      </c>
      <c r="N60" s="210">
        <f ca="1" t="shared" si="18"/>
        <v>0</v>
      </c>
      <c r="O60" s="210">
        <f ca="1" t="shared" si="18"/>
        <v>0</v>
      </c>
      <c r="P60" s="210">
        <f ca="1" t="shared" si="18"/>
        <v>40</v>
      </c>
      <c r="Q60" s="211">
        <f ca="1" t="shared" si="18"/>
        <v>1.8571428571428572</v>
      </c>
      <c r="R60" s="212">
        <f ca="1" t="shared" si="18"/>
        <v>0.4642857142857143</v>
      </c>
      <c r="S60" s="175">
        <f ca="1" t="shared" si="18"/>
        <v>20</v>
      </c>
      <c r="T60" s="213"/>
      <c r="U60" s="176">
        <v>20</v>
      </c>
      <c r="V60" s="123">
        <f t="shared" si="21"/>
        <v>4</v>
      </c>
    </row>
    <row r="61" spans="1:22" ht="12.75">
      <c r="A61" s="105">
        <f ca="1" t="shared" si="20"/>
        <v>5</v>
      </c>
      <c r="B61" s="167">
        <f ca="1" t="shared" si="17"/>
        <v>5018</v>
      </c>
      <c r="C61" s="214" t="str">
        <f ca="1" t="shared" si="17"/>
        <v>The Teeth</v>
      </c>
      <c r="D61" s="207">
        <f ca="1" t="shared" si="17"/>
        <v>0</v>
      </c>
      <c r="E61" s="208">
        <f ca="1" t="shared" si="17"/>
        <v>0</v>
      </c>
      <c r="F61" s="209">
        <f ca="1" t="shared" si="17"/>
        <v>0</v>
      </c>
      <c r="G61" s="210">
        <f ca="1" t="shared" si="17"/>
        <v>0</v>
      </c>
      <c r="H61" s="210">
        <f ca="1" t="shared" si="17"/>
        <v>0</v>
      </c>
      <c r="I61" s="210">
        <f ca="1" t="shared" si="17"/>
        <v>0</v>
      </c>
      <c r="J61" s="210">
        <f ca="1" t="shared" si="17"/>
        <v>0</v>
      </c>
      <c r="K61" s="210">
        <f ca="1" t="shared" si="17"/>
        <v>0</v>
      </c>
      <c r="L61" s="210">
        <f ca="1" t="shared" si="18"/>
        <v>0</v>
      </c>
      <c r="M61" s="210">
        <f ca="1" t="shared" si="18"/>
        <v>0</v>
      </c>
      <c r="N61" s="210">
        <f ca="1" t="shared" si="18"/>
        <v>0</v>
      </c>
      <c r="O61" s="210">
        <f ca="1" t="shared" si="18"/>
        <v>0</v>
      </c>
      <c r="P61" s="210">
        <f ca="1" t="shared" si="18"/>
        <v>30</v>
      </c>
      <c r="Q61" s="211">
        <f ca="1" t="shared" si="18"/>
        <v>1.6428571428571428</v>
      </c>
      <c r="R61" s="212">
        <f ca="1" t="shared" si="18"/>
        <v>0.4107142857142857</v>
      </c>
      <c r="S61" s="175">
        <f ca="1" t="shared" si="18"/>
        <v>21</v>
      </c>
      <c r="T61" s="213"/>
      <c r="U61" s="176">
        <v>21</v>
      </c>
      <c r="V61" s="123">
        <f t="shared" si="21"/>
        <v>5</v>
      </c>
    </row>
    <row r="62" spans="1:22" ht="12.75">
      <c r="A62" s="105">
        <f ca="1" t="shared" si="20"/>
        <v>18</v>
      </c>
      <c r="B62" s="167">
        <f ca="1" t="shared" si="17"/>
        <v>6914</v>
      </c>
      <c r="C62" s="214" t="str">
        <f ca="1" t="shared" si="17"/>
        <v>Bullis_Boyz</v>
      </c>
      <c r="D62" s="207">
        <f ca="1" t="shared" si="17"/>
        <v>0</v>
      </c>
      <c r="E62" s="208">
        <f ca="1" t="shared" si="17"/>
        <v>0</v>
      </c>
      <c r="F62" s="209">
        <f ca="1" t="shared" si="17"/>
        <v>0</v>
      </c>
      <c r="G62" s="210">
        <f ca="1" t="shared" si="17"/>
        <v>0</v>
      </c>
      <c r="H62" s="210">
        <f ca="1" t="shared" si="17"/>
        <v>0</v>
      </c>
      <c r="I62" s="210">
        <f ca="1" t="shared" si="17"/>
        <v>0</v>
      </c>
      <c r="J62" s="210">
        <f ca="1" t="shared" si="17"/>
        <v>0</v>
      </c>
      <c r="K62" s="210">
        <f ca="1" t="shared" si="17"/>
        <v>0</v>
      </c>
      <c r="L62" s="210">
        <f ca="1" t="shared" si="18"/>
        <v>0</v>
      </c>
      <c r="M62" s="210">
        <f ca="1" t="shared" si="18"/>
        <v>0</v>
      </c>
      <c r="N62" s="210">
        <f ca="1" t="shared" si="18"/>
        <v>0</v>
      </c>
      <c r="O62" s="210">
        <f ca="1" t="shared" si="18"/>
        <v>0</v>
      </c>
      <c r="P62" s="210">
        <f ca="1" t="shared" si="18"/>
        <v>30</v>
      </c>
      <c r="Q62" s="211">
        <f ca="1" t="shared" si="18"/>
        <v>1.6428571428571428</v>
      </c>
      <c r="R62" s="212">
        <f ca="1" t="shared" si="18"/>
        <v>0.4107142857142857</v>
      </c>
      <c r="S62" s="175">
        <f ca="1" t="shared" si="18"/>
        <v>21</v>
      </c>
      <c r="T62" s="213"/>
      <c r="U62" s="176">
        <v>22</v>
      </c>
      <c r="V62" s="123">
        <f t="shared" si="21"/>
        <v>18</v>
      </c>
    </row>
    <row r="63" spans="1:22" ht="12.75">
      <c r="A63" s="105">
        <f ca="1" t="shared" si="20"/>
        <v>8</v>
      </c>
      <c r="B63" s="167">
        <f ca="1" t="shared" si="17"/>
        <v>5775</v>
      </c>
      <c r="C63" s="214" t="str">
        <f ca="1" t="shared" si="17"/>
        <v>Team 5775</v>
      </c>
      <c r="D63" s="207">
        <f ca="1" t="shared" si="17"/>
        <v>0</v>
      </c>
      <c r="E63" s="208">
        <f ca="1" t="shared" si="17"/>
        <v>0</v>
      </c>
      <c r="F63" s="209">
        <f ca="1" t="shared" si="17"/>
        <v>0</v>
      </c>
      <c r="G63" s="210">
        <f ca="1" t="shared" si="17"/>
        <v>0</v>
      </c>
      <c r="H63" s="210">
        <f ca="1" t="shared" si="17"/>
        <v>0</v>
      </c>
      <c r="I63" s="210">
        <f ca="1" t="shared" si="17"/>
        <v>0</v>
      </c>
      <c r="J63" s="210">
        <f ca="1" t="shared" si="17"/>
        <v>0</v>
      </c>
      <c r="K63" s="210">
        <f ca="1" t="shared" si="17"/>
        <v>0</v>
      </c>
      <c r="L63" s="210">
        <f ca="1" t="shared" si="18"/>
        <v>0</v>
      </c>
      <c r="M63" s="210">
        <f ca="1" t="shared" si="18"/>
        <v>0</v>
      </c>
      <c r="N63" s="210">
        <f ca="1" t="shared" si="18"/>
        <v>0</v>
      </c>
      <c r="O63" s="210">
        <f ca="1" t="shared" si="18"/>
        <v>0</v>
      </c>
      <c r="P63" s="210">
        <f ca="1" t="shared" si="18"/>
        <v>23</v>
      </c>
      <c r="Q63" s="211">
        <f ca="1" t="shared" si="18"/>
        <v>1.4928571428571429</v>
      </c>
      <c r="R63" s="212">
        <f ca="1" t="shared" si="18"/>
        <v>0.3732142857142857</v>
      </c>
      <c r="S63" s="175">
        <f ca="1" t="shared" si="18"/>
        <v>23</v>
      </c>
      <c r="T63" s="213"/>
      <c r="U63" s="176">
        <v>23</v>
      </c>
      <c r="V63" s="123">
        <f t="shared" si="21"/>
        <v>8</v>
      </c>
    </row>
    <row r="64" spans="1:22" ht="12.75">
      <c r="A64" s="105">
        <f ca="1" t="shared" si="20"/>
        <v>22</v>
      </c>
      <c r="B64" s="167">
        <f ca="1" t="shared" si="17"/>
        <v>3641</v>
      </c>
      <c r="C64" s="214" t="str">
        <f ca="1" t="shared" si="17"/>
        <v>Lego_Sages</v>
      </c>
      <c r="D64" s="207">
        <f ca="1" t="shared" si="17"/>
        <v>0</v>
      </c>
      <c r="E64" s="208">
        <f ca="1" t="shared" si="17"/>
        <v>0</v>
      </c>
      <c r="F64" s="209">
        <f ca="1" t="shared" si="17"/>
        <v>0</v>
      </c>
      <c r="G64" s="210">
        <f ca="1" t="shared" si="17"/>
        <v>0</v>
      </c>
      <c r="H64" s="210">
        <f ca="1" t="shared" si="17"/>
        <v>0</v>
      </c>
      <c r="I64" s="210">
        <f ca="1" t="shared" si="17"/>
        <v>0</v>
      </c>
      <c r="J64" s="210">
        <f ca="1" t="shared" si="17"/>
        <v>0</v>
      </c>
      <c r="K64" s="210">
        <f ca="1" t="shared" si="17"/>
        <v>0</v>
      </c>
      <c r="L64" s="210">
        <f ca="1" t="shared" si="18"/>
        <v>0</v>
      </c>
      <c r="M64" s="210">
        <f ca="1" t="shared" si="18"/>
        <v>0</v>
      </c>
      <c r="N64" s="210">
        <f ca="1" t="shared" si="18"/>
        <v>0</v>
      </c>
      <c r="O64" s="210">
        <f ca="1" t="shared" si="18"/>
        <v>0</v>
      </c>
      <c r="P64" s="210">
        <f ca="1" t="shared" si="18"/>
        <v>20</v>
      </c>
      <c r="Q64" s="211">
        <f ca="1" t="shared" si="18"/>
        <v>1.4285714285714286</v>
      </c>
      <c r="R64" s="212">
        <f ca="1" t="shared" si="18"/>
        <v>0.35714285714285715</v>
      </c>
      <c r="S64" s="175">
        <f ca="1" t="shared" si="18"/>
        <v>24</v>
      </c>
      <c r="T64" s="213"/>
      <c r="U64" s="176">
        <v>24</v>
      </c>
      <c r="V64" s="123">
        <f t="shared" si="21"/>
        <v>22</v>
      </c>
    </row>
    <row r="65" ht="12.75">
      <c r="P65" s="5"/>
    </row>
  </sheetData>
  <sheetProtection sheet="1" objects="1" scenarios="1"/>
  <mergeCells count="1">
    <mergeCell ref="R9:R11"/>
  </mergeCells>
  <conditionalFormatting sqref="S12:S35 S41:S64 V12:Z35">
    <cfRule type="cellIs" priority="1" dxfId="9" operator="equal" stopIfTrue="1">
      <formula>1</formula>
    </cfRule>
    <cfRule type="cellIs" priority="2" dxfId="8" operator="equal" stopIfTrue="1">
      <formula>2</formula>
    </cfRule>
    <cfRule type="cellIs" priority="3" dxfId="10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U55"/>
  <sheetViews>
    <sheetView workbookViewId="0" topLeftCell="A1">
      <selection activeCell="F30" sqref="F30:G53"/>
      <selection activeCell="A1" sqref="A1"/>
    </sheetView>
  </sheetViews>
  <sheetFormatPr defaultColWidth="9.140625" defaultRowHeight="12.75"/>
  <cols>
    <col min="1" max="1" width="3.00390625" style="0" customWidth="1"/>
    <col min="2" max="2" width="7.7109375" style="0" customWidth="1"/>
    <col min="3" max="3" width="20.28125" style="0" bestFit="1" customWidth="1"/>
    <col min="4" max="7" width="5.7109375" style="0" customWidth="1"/>
    <col min="8" max="8" width="6.00390625" style="0" customWidth="1"/>
    <col min="9" max="9" width="5.57421875" style="0" bestFit="1" customWidth="1"/>
    <col min="10" max="10" width="17.8515625" style="3" bestFit="1" customWidth="1"/>
    <col min="11" max="11" width="5.57421875" style="3" customWidth="1"/>
    <col min="12" max="12" width="10.57421875" style="3" bestFit="1" customWidth="1"/>
    <col min="13" max="13" width="8.57421875" style="3" bestFit="1" customWidth="1"/>
    <col min="14" max="14" width="12.8515625" style="3" customWidth="1"/>
    <col min="15" max="15" width="4.8515625" style="0" bestFit="1" customWidth="1"/>
    <col min="16" max="21" width="5.140625" style="0" bestFit="1" customWidth="1"/>
  </cols>
  <sheetData>
    <row r="1" spans="1:21" ht="12.75">
      <c r="A1" s="98" t="s">
        <v>56</v>
      </c>
      <c r="B1" s="99" t="s">
        <v>57</v>
      </c>
      <c r="C1" s="99" t="s">
        <v>1</v>
      </c>
      <c r="D1" s="99">
        <v>1</v>
      </c>
      <c r="E1" s="99">
        <v>2</v>
      </c>
      <c r="F1" s="99">
        <v>3</v>
      </c>
      <c r="G1" s="99">
        <v>4</v>
      </c>
      <c r="H1" s="100" t="s">
        <v>58</v>
      </c>
      <c r="I1" s="101" t="s">
        <v>3</v>
      </c>
      <c r="J1" s="102" t="s">
        <v>9</v>
      </c>
      <c r="K1" s="102" t="s">
        <v>10</v>
      </c>
      <c r="L1" s="102" t="s">
        <v>59</v>
      </c>
      <c r="M1" s="103" t="s">
        <v>60</v>
      </c>
      <c r="N1" s="102" t="s">
        <v>61</v>
      </c>
      <c r="P1" s="5">
        <v>1</v>
      </c>
      <c r="Q1" s="5">
        <v>2</v>
      </c>
      <c r="R1" s="5">
        <v>3</v>
      </c>
      <c r="S1" s="5">
        <v>4</v>
      </c>
      <c r="T1" s="5">
        <v>5</v>
      </c>
      <c r="U1" s="5">
        <v>6</v>
      </c>
    </row>
    <row r="2" spans="1:21" ht="12.75">
      <c r="A2" s="104">
        <f>Teams!A8</f>
        <v>1</v>
      </c>
      <c r="B2" s="104">
        <f>Teams!B8</f>
        <v>4815</v>
      </c>
      <c r="C2" s="104" t="str">
        <f>Teams!C8</f>
        <v>KARP</v>
      </c>
      <c r="D2" s="105">
        <f aca="true" t="shared" si="0" ref="D2:D13">IF(ISNA(P2),"",P2)</f>
        <v>50</v>
      </c>
      <c r="E2" s="105">
        <f aca="true" t="shared" si="1" ref="E2:E13">IF(ISNA(Q2),"",Q2)</f>
        <v>40</v>
      </c>
      <c r="F2" s="105">
        <f aca="true" t="shared" si="2" ref="F2:G13">IF(ISNA(R2),"",R2)</f>
        <v>55</v>
      </c>
      <c r="G2" s="105">
        <f t="shared" si="2"/>
        <v>50</v>
      </c>
      <c r="H2" s="106">
        <f>MAX(D2:G2)</f>
        <v>55</v>
      </c>
      <c r="I2" s="107">
        <f aca="true" t="shared" si="3" ref="I2:I14">RANK(L2,L$2:L$25)</f>
        <v>16</v>
      </c>
      <c r="J2" s="108">
        <f aca="true" t="shared" si="4" ref="J2:J13">SUM(D2:F2)-H2-K2</f>
        <v>50</v>
      </c>
      <c r="K2" s="108">
        <f aca="true" t="shared" si="5" ref="K2:K13">MIN(D2:F2)</f>
        <v>40</v>
      </c>
      <c r="L2" s="109">
        <f aca="true" t="shared" si="6" ref="L2:L13">H2+J2/1000+K2/1000000</f>
        <v>55.050039999999996</v>
      </c>
      <c r="M2" s="110">
        <f aca="true" t="shared" si="7" ref="M2:M14">RANK(N2,N$2:N$27)</f>
        <v>16</v>
      </c>
      <c r="N2" s="111">
        <f aca="true" t="shared" si="8" ref="N2:N13">H2+J2/1000+K2/1000000+(12-A2)/100000000</f>
        <v>55.05004011</v>
      </c>
      <c r="P2">
        <f>INDEX('Score List'!$D$4:$D$198,MATCH($A2&amp;"R"&amp;P$1,'Score List'!$AB$4:$AB$198,0),1)</f>
        <v>50</v>
      </c>
      <c r="Q2">
        <f>INDEX('Score List'!$D$4:$D$198,MATCH($A2&amp;"R"&amp;Q$1,'Score List'!$AB$4:$AB$198,0),1)</f>
        <v>40</v>
      </c>
      <c r="R2">
        <f>INDEX('Score List'!$D$4:$D$198,MATCH($A2&amp;"R"&amp;R$1,'Score List'!$AB$4:$AB$198,0),1)</f>
        <v>55</v>
      </c>
      <c r="S2">
        <f>INDEX('Score List'!$D$4:$D$198,MATCH($A2&amp;"R"&amp;S$1,'Score List'!$AB$4:$AB$198,0),1)</f>
        <v>50</v>
      </c>
      <c r="T2" t="e">
        <f>INDEX('Score List'!$D$4:$D$198,MATCH($A2&amp;"R"&amp;T$1,'Score List'!$AB$4:$AB$198,0),1)</f>
        <v>#N/A</v>
      </c>
      <c r="U2" t="e">
        <f>INDEX('Score List'!$D$4:$D$198,MATCH($A2&amp;"R"&amp;U$1,'Score List'!$AB$4:$AB$198,0),1)</f>
        <v>#N/A</v>
      </c>
    </row>
    <row r="3" spans="1:21" ht="12.75">
      <c r="A3" s="104">
        <f>Teams!A9</f>
        <v>2</v>
      </c>
      <c r="B3" s="104">
        <f>Teams!B9</f>
        <v>4966</v>
      </c>
      <c r="C3" s="104" t="str">
        <f>Teams!C9</f>
        <v>Lego_Lightning</v>
      </c>
      <c r="D3" s="105">
        <f t="shared" si="0"/>
        <v>15</v>
      </c>
      <c r="E3" s="105">
        <f t="shared" si="1"/>
        <v>75</v>
      </c>
      <c r="F3" s="105">
        <f t="shared" si="2"/>
        <v>35</v>
      </c>
      <c r="G3" s="105">
        <f t="shared" si="2"/>
      </c>
      <c r="H3" s="106">
        <f aca="true" t="shared" si="9" ref="H3:H25">MAX(D3:G3)</f>
        <v>75</v>
      </c>
      <c r="I3" s="107">
        <f t="shared" si="3"/>
        <v>10</v>
      </c>
      <c r="J3" s="108">
        <f t="shared" si="4"/>
        <v>35</v>
      </c>
      <c r="K3" s="108">
        <f t="shared" si="5"/>
        <v>15</v>
      </c>
      <c r="L3" s="109">
        <f t="shared" si="6"/>
        <v>75.035015</v>
      </c>
      <c r="M3" s="110">
        <f t="shared" si="7"/>
        <v>10</v>
      </c>
      <c r="N3" s="111">
        <f t="shared" si="8"/>
        <v>75.0350151</v>
      </c>
      <c r="P3">
        <f>INDEX('Score List'!$D$4:$D$198,MATCH($A3&amp;"R"&amp;P$1,'Score List'!$AB$4:$AB$198,0),1)</f>
        <v>15</v>
      </c>
      <c r="Q3">
        <f>INDEX('Score List'!$D$4:$D$198,MATCH($A3&amp;"R"&amp;Q$1,'Score List'!$AB$4:$AB$198,0),1)</f>
        <v>75</v>
      </c>
      <c r="R3">
        <f>INDEX('Score List'!$D$4:$D$198,MATCH($A3&amp;"R"&amp;R$1,'Score List'!$AB$4:$AB$198,0),1)</f>
        <v>35</v>
      </c>
      <c r="S3" t="e">
        <f>INDEX('Score List'!$D$4:$D$198,MATCH($A3&amp;"R"&amp;S$1,'Score List'!$AB$4:$AB$198,0),1)</f>
        <v>#N/A</v>
      </c>
      <c r="T3" t="e">
        <f>INDEX('Score List'!$D$4:$D$198,MATCH($A3&amp;"R"&amp;T$1,'Score List'!$AB$4:$AB$198,0),1)</f>
        <v>#N/A</v>
      </c>
      <c r="U3" t="e">
        <f>INDEX('Score List'!$D$4:$D$198,MATCH($A3&amp;"R"&amp;U$1,'Score List'!$AB$4:$AB$198,0),1)</f>
        <v>#N/A</v>
      </c>
    </row>
    <row r="4" spans="1:21" ht="12.75">
      <c r="A4" s="104">
        <f>Teams!A10</f>
        <v>3</v>
      </c>
      <c r="B4" s="104">
        <f>Teams!B10</f>
        <v>5558</v>
      </c>
      <c r="C4" s="104" t="str">
        <f>Teams!C10</f>
        <v>Springer_Starbots</v>
      </c>
      <c r="D4" s="105">
        <f t="shared" si="0"/>
        <v>45</v>
      </c>
      <c r="E4" s="105">
        <f t="shared" si="1"/>
        <v>50</v>
      </c>
      <c r="F4" s="105">
        <f t="shared" si="2"/>
      </c>
      <c r="G4" s="105">
        <f t="shared" si="2"/>
      </c>
      <c r="H4" s="106">
        <f t="shared" si="9"/>
        <v>50</v>
      </c>
      <c r="I4" s="107">
        <f t="shared" si="3"/>
        <v>18</v>
      </c>
      <c r="J4" s="108">
        <f t="shared" si="4"/>
        <v>0</v>
      </c>
      <c r="K4" s="108">
        <f t="shared" si="5"/>
        <v>45</v>
      </c>
      <c r="L4" s="109">
        <f t="shared" si="6"/>
        <v>50.000045</v>
      </c>
      <c r="M4" s="110">
        <f t="shared" si="7"/>
        <v>18</v>
      </c>
      <c r="N4" s="111">
        <f t="shared" si="8"/>
        <v>50.00004509</v>
      </c>
      <c r="P4">
        <f>INDEX('Score List'!$D$4:$D$198,MATCH($A4&amp;"R"&amp;P$1,'Score List'!$AB$4:$AB$198,0),1)</f>
        <v>45</v>
      </c>
      <c r="Q4">
        <f>INDEX('Score List'!$D$4:$D$198,MATCH($A4&amp;"R"&amp;Q$1,'Score List'!$AB$4:$AB$198,0),1)</f>
        <v>50</v>
      </c>
      <c r="R4" t="e">
        <f>INDEX('Score List'!$D$4:$D$198,MATCH($A4&amp;"R"&amp;R$1,'Score List'!$AB$4:$AB$198,0),1)</f>
        <v>#N/A</v>
      </c>
      <c r="S4" t="e">
        <f>INDEX('Score List'!$D$4:$D$198,MATCH($A4&amp;"R"&amp;S$1,'Score List'!$AB$4:$AB$198,0),1)</f>
        <v>#N/A</v>
      </c>
      <c r="T4" t="e">
        <f>INDEX('Score List'!$D$4:$D$198,MATCH($A4&amp;"R"&amp;T$1,'Score List'!$AB$4:$AB$198,0),1)</f>
        <v>#N/A</v>
      </c>
      <c r="U4" t="e">
        <f>INDEX('Score List'!$D$4:$D$198,MATCH($A4&amp;"R"&amp;U$1,'Score List'!$AB$4:$AB$198,0),1)</f>
        <v>#N/A</v>
      </c>
    </row>
    <row r="5" spans="1:21" ht="12.75">
      <c r="A5" s="104">
        <f>Teams!A11</f>
        <v>4</v>
      </c>
      <c r="B5" s="104">
        <f>Teams!B11</f>
        <v>4967</v>
      </c>
      <c r="C5" s="104" t="str">
        <f>Teams!C11</f>
        <v>Lightning Legos</v>
      </c>
      <c r="D5" s="105">
        <f t="shared" si="0"/>
        <v>40</v>
      </c>
      <c r="E5" s="105">
        <f t="shared" si="1"/>
        <v>35</v>
      </c>
      <c r="F5" s="105">
        <f t="shared" si="2"/>
      </c>
      <c r="G5" s="105">
        <f t="shared" si="2"/>
      </c>
      <c r="H5" s="106">
        <f t="shared" si="9"/>
        <v>40</v>
      </c>
      <c r="I5" s="107">
        <f t="shared" si="3"/>
        <v>20</v>
      </c>
      <c r="J5" s="108">
        <f t="shared" si="4"/>
        <v>0</v>
      </c>
      <c r="K5" s="108">
        <f t="shared" si="5"/>
        <v>35</v>
      </c>
      <c r="L5" s="109">
        <f t="shared" si="6"/>
        <v>40.000035</v>
      </c>
      <c r="M5" s="110">
        <f t="shared" si="7"/>
        <v>20</v>
      </c>
      <c r="N5" s="111">
        <f t="shared" si="8"/>
        <v>40.000035079999996</v>
      </c>
      <c r="P5">
        <f>INDEX('Score List'!$D$4:$D$198,MATCH($A5&amp;"R"&amp;P$1,'Score List'!$AB$4:$AB$198,0),1)</f>
        <v>40</v>
      </c>
      <c r="Q5">
        <f>INDEX('Score List'!$D$4:$D$198,MATCH($A5&amp;"R"&amp;Q$1,'Score List'!$AB$4:$AB$198,0),1)</f>
        <v>35</v>
      </c>
      <c r="R5" t="e">
        <f>INDEX('Score List'!$D$4:$D$198,MATCH($A5&amp;"R"&amp;R$1,'Score List'!$AB$4:$AB$198,0),1)</f>
        <v>#N/A</v>
      </c>
      <c r="S5" t="e">
        <f>INDEX('Score List'!$D$4:$D$198,MATCH($A5&amp;"R"&amp;S$1,'Score List'!$AB$4:$AB$198,0),1)</f>
        <v>#N/A</v>
      </c>
      <c r="T5" t="e">
        <f>INDEX('Score List'!$D$4:$D$198,MATCH($A5&amp;"R"&amp;T$1,'Score List'!$AB$4:$AB$198,0),1)</f>
        <v>#N/A</v>
      </c>
      <c r="U5" t="e">
        <f>INDEX('Score List'!$D$4:$D$198,MATCH($A5&amp;"R"&amp;U$1,'Score List'!$AB$4:$AB$198,0),1)</f>
        <v>#N/A</v>
      </c>
    </row>
    <row r="6" spans="1:21" ht="12.75">
      <c r="A6" s="104">
        <f>Teams!A12</f>
        <v>5</v>
      </c>
      <c r="B6" s="104">
        <f>Teams!B12</f>
        <v>5018</v>
      </c>
      <c r="C6" s="104" t="str">
        <f>Teams!C12</f>
        <v>The Teeth</v>
      </c>
      <c r="D6" s="105">
        <f t="shared" si="0"/>
        <v>25</v>
      </c>
      <c r="E6" s="105">
        <f t="shared" si="1"/>
        <v>25</v>
      </c>
      <c r="F6" s="105">
        <f t="shared" si="2"/>
        <v>30</v>
      </c>
      <c r="G6" s="105">
        <f t="shared" si="2"/>
      </c>
      <c r="H6" s="106">
        <f t="shared" si="9"/>
        <v>30</v>
      </c>
      <c r="I6" s="107">
        <f t="shared" si="3"/>
        <v>21</v>
      </c>
      <c r="J6" s="108">
        <f t="shared" si="4"/>
        <v>25</v>
      </c>
      <c r="K6" s="108">
        <f t="shared" si="5"/>
        <v>25</v>
      </c>
      <c r="L6" s="109">
        <f t="shared" si="6"/>
        <v>30.025025</v>
      </c>
      <c r="M6" s="110">
        <f t="shared" si="7"/>
        <v>21</v>
      </c>
      <c r="N6" s="111">
        <f t="shared" si="8"/>
        <v>30.025025069999998</v>
      </c>
      <c r="P6">
        <f>INDEX('Score List'!$D$4:$D$198,MATCH($A6&amp;"R"&amp;P$1,'Score List'!$AB$4:$AB$198,0),1)</f>
        <v>25</v>
      </c>
      <c r="Q6">
        <f>INDEX('Score List'!$D$4:$D$198,MATCH($A6&amp;"R"&amp;Q$1,'Score List'!$AB$4:$AB$198,0),1)</f>
        <v>25</v>
      </c>
      <c r="R6">
        <f>INDEX('Score List'!$D$4:$D$198,MATCH($A6&amp;"R"&amp;R$1,'Score List'!$AB$4:$AB$198,0),1)</f>
        <v>30</v>
      </c>
      <c r="S6" t="e">
        <f>INDEX('Score List'!$D$4:$D$198,MATCH($A6&amp;"R"&amp;S$1,'Score List'!$AB$4:$AB$198,0),1)</f>
        <v>#N/A</v>
      </c>
      <c r="T6" t="e">
        <f>INDEX('Score List'!$D$4:$D$198,MATCH($A6&amp;"R"&amp;T$1,'Score List'!$AB$4:$AB$198,0),1)</f>
        <v>#N/A</v>
      </c>
      <c r="U6" t="e">
        <f>INDEX('Score List'!$D$4:$D$198,MATCH($A6&amp;"R"&amp;U$1,'Score List'!$AB$4:$AB$198,0),1)</f>
        <v>#N/A</v>
      </c>
    </row>
    <row r="7" spans="1:21" ht="12.75">
      <c r="A7" s="104">
        <f>Teams!A13</f>
        <v>6</v>
      </c>
      <c r="B7" s="104">
        <f>Teams!B13</f>
        <v>5164</v>
      </c>
      <c r="C7" s="104" t="str">
        <f>Teams!C13</f>
        <v>Cyborgs</v>
      </c>
      <c r="D7" s="105">
        <f t="shared" si="0"/>
        <v>55</v>
      </c>
      <c r="E7" s="105">
        <f t="shared" si="1"/>
        <v>62</v>
      </c>
      <c r="F7" s="105">
        <f t="shared" si="2"/>
        <v>56</v>
      </c>
      <c r="G7" s="105">
        <f t="shared" si="2"/>
      </c>
      <c r="H7" s="106">
        <f t="shared" si="9"/>
        <v>62</v>
      </c>
      <c r="I7" s="107">
        <f t="shared" si="3"/>
        <v>15</v>
      </c>
      <c r="J7" s="108">
        <f t="shared" si="4"/>
        <v>56</v>
      </c>
      <c r="K7" s="108">
        <f t="shared" si="5"/>
        <v>55</v>
      </c>
      <c r="L7" s="109">
        <f t="shared" si="6"/>
        <v>62.056055</v>
      </c>
      <c r="M7" s="110">
        <f t="shared" si="7"/>
        <v>15</v>
      </c>
      <c r="N7" s="111">
        <f t="shared" si="8"/>
        <v>62.05605506</v>
      </c>
      <c r="P7">
        <f>INDEX('Score List'!$D$4:$D$198,MATCH($A7&amp;"R"&amp;P$1,'Score List'!$AB$4:$AB$198,0),1)</f>
        <v>55</v>
      </c>
      <c r="Q7">
        <f>INDEX('Score List'!$D$4:$D$198,MATCH($A7&amp;"R"&amp;Q$1,'Score List'!$AB$4:$AB$198,0),1)</f>
        <v>62</v>
      </c>
      <c r="R7">
        <f>INDEX('Score List'!$D$4:$D$198,MATCH($A7&amp;"R"&amp;R$1,'Score List'!$AB$4:$AB$198,0),1)</f>
        <v>56</v>
      </c>
      <c r="S7" t="e">
        <f>INDEX('Score List'!$D$4:$D$198,MATCH($A7&amp;"R"&amp;S$1,'Score List'!$AB$4:$AB$198,0),1)</f>
        <v>#N/A</v>
      </c>
      <c r="T7" t="e">
        <f>INDEX('Score List'!$D$4:$D$198,MATCH($A7&amp;"R"&amp;T$1,'Score List'!$AB$4:$AB$198,0),1)</f>
        <v>#N/A</v>
      </c>
      <c r="U7" t="e">
        <f>INDEX('Score List'!$D$4:$D$198,MATCH($A7&amp;"R"&amp;U$1,'Score List'!$AB$4:$AB$198,0),1)</f>
        <v>#N/A</v>
      </c>
    </row>
    <row r="8" spans="1:21" ht="12.75">
      <c r="A8" s="104">
        <f>Teams!A14</f>
        <v>7</v>
      </c>
      <c r="B8" s="104">
        <f>Teams!B14</f>
        <v>1778</v>
      </c>
      <c r="C8" s="104" t="str">
        <f>Teams!C14</f>
        <v>Lego_Lords</v>
      </c>
      <c r="D8" s="105">
        <f t="shared" si="0"/>
        <v>60</v>
      </c>
      <c r="E8" s="105">
        <f t="shared" si="1"/>
        <v>85</v>
      </c>
      <c r="F8" s="105">
        <f t="shared" si="2"/>
        <v>90</v>
      </c>
      <c r="G8" s="105">
        <f t="shared" si="2"/>
        <v>140</v>
      </c>
      <c r="H8" s="106">
        <f t="shared" si="9"/>
        <v>140</v>
      </c>
      <c r="I8" s="107">
        <f t="shared" si="3"/>
        <v>1</v>
      </c>
      <c r="J8" s="108">
        <f t="shared" si="4"/>
        <v>35</v>
      </c>
      <c r="K8" s="108">
        <f t="shared" si="5"/>
        <v>60</v>
      </c>
      <c r="L8" s="109">
        <f t="shared" si="6"/>
        <v>140.03506</v>
      </c>
      <c r="M8" s="110">
        <f t="shared" si="7"/>
        <v>1</v>
      </c>
      <c r="N8" s="111">
        <f t="shared" si="8"/>
        <v>140.03506005</v>
      </c>
      <c r="P8">
        <f>INDEX('Score List'!$D$4:$D$198,MATCH($A8&amp;"R"&amp;P$1,'Score List'!$AB$4:$AB$198,0),1)</f>
        <v>60</v>
      </c>
      <c r="Q8">
        <f>INDEX('Score List'!$D$4:$D$198,MATCH($A8&amp;"R"&amp;Q$1,'Score List'!$AB$4:$AB$198,0),1)</f>
        <v>85</v>
      </c>
      <c r="R8">
        <f>INDEX('Score List'!$D$4:$D$198,MATCH($A8&amp;"R"&amp;R$1,'Score List'!$AB$4:$AB$198,0),1)</f>
        <v>90</v>
      </c>
      <c r="S8">
        <f>INDEX('Score List'!$D$4:$D$198,MATCH($A8&amp;"R"&amp;S$1,'Score List'!$AB$4:$AB$198,0),1)</f>
        <v>140</v>
      </c>
      <c r="T8" t="e">
        <f>INDEX('Score List'!$D$4:$D$198,MATCH($A8&amp;"R"&amp;T$1,'Score List'!$AB$4:$AB$198,0),1)</f>
        <v>#N/A</v>
      </c>
      <c r="U8" t="e">
        <f>INDEX('Score List'!$D$4:$D$198,MATCH($A8&amp;"R"&amp;U$1,'Score List'!$AB$4:$AB$198,0),1)</f>
        <v>#N/A</v>
      </c>
    </row>
    <row r="9" spans="1:21" ht="12.75">
      <c r="A9" s="104">
        <f>Teams!A15</f>
        <v>8</v>
      </c>
      <c r="B9" s="104">
        <f>Teams!B15</f>
        <v>5775</v>
      </c>
      <c r="C9" s="104" t="str">
        <f>Teams!C15</f>
        <v>Team 5775</v>
      </c>
      <c r="D9" s="105">
        <f t="shared" si="0"/>
        <v>23</v>
      </c>
      <c r="E9" s="105">
        <f t="shared" si="1"/>
      </c>
      <c r="F9" s="105">
        <f t="shared" si="2"/>
      </c>
      <c r="G9" s="105">
        <f t="shared" si="2"/>
      </c>
      <c r="H9" s="106">
        <f t="shared" si="9"/>
        <v>23</v>
      </c>
      <c r="I9" s="107">
        <f t="shared" si="3"/>
        <v>23</v>
      </c>
      <c r="J9" s="108">
        <f t="shared" si="4"/>
        <v>-23</v>
      </c>
      <c r="K9" s="108">
        <f t="shared" si="5"/>
        <v>23</v>
      </c>
      <c r="L9" s="109">
        <f t="shared" si="6"/>
        <v>22.977023</v>
      </c>
      <c r="M9" s="110">
        <f t="shared" si="7"/>
        <v>23</v>
      </c>
      <c r="N9" s="111">
        <f t="shared" si="8"/>
        <v>22.97702304</v>
      </c>
      <c r="P9">
        <f>INDEX('Score List'!$D$4:$D$198,MATCH($A9&amp;"R"&amp;P$1,'Score List'!$AB$4:$AB$198,0),1)</f>
        <v>23</v>
      </c>
      <c r="Q9" t="e">
        <f>INDEX('Score List'!$D$4:$D$198,MATCH($A9&amp;"R"&amp;Q$1,'Score List'!$AB$4:$AB$198,0),1)</f>
        <v>#N/A</v>
      </c>
      <c r="R9" t="e">
        <f>INDEX('Score List'!$D$4:$D$198,MATCH($A9&amp;"R"&amp;R$1,'Score List'!$AB$4:$AB$198,0),1)</f>
        <v>#N/A</v>
      </c>
      <c r="S9" t="e">
        <f>INDEX('Score List'!$D$4:$D$198,MATCH($A9&amp;"R"&amp;S$1,'Score List'!$AB$4:$AB$198,0),1)</f>
        <v>#N/A</v>
      </c>
      <c r="T9" t="e">
        <f>INDEX('Score List'!$D$4:$D$198,MATCH($A9&amp;"R"&amp;T$1,'Score List'!$AB$4:$AB$198,0),1)</f>
        <v>#N/A</v>
      </c>
      <c r="U9" t="e">
        <f>INDEX('Score List'!$D$4:$D$198,MATCH($A9&amp;"R"&amp;U$1,'Score List'!$AB$4:$AB$198,0),1)</f>
        <v>#N/A</v>
      </c>
    </row>
    <row r="10" spans="1:21" ht="12.75">
      <c r="A10" s="104">
        <f>Teams!A16</f>
        <v>9</v>
      </c>
      <c r="B10" s="104">
        <f>Teams!B16</f>
        <v>5817</v>
      </c>
      <c r="C10" s="104" t="str">
        <f>Teams!C16</f>
        <v>Globe_Trotters</v>
      </c>
      <c r="D10" s="105">
        <f t="shared" si="0"/>
        <v>45</v>
      </c>
      <c r="E10" s="105">
        <f t="shared" si="1"/>
        <v>65</v>
      </c>
      <c r="F10" s="105">
        <f t="shared" si="2"/>
        <v>80</v>
      </c>
      <c r="G10" s="105">
        <f t="shared" si="2"/>
      </c>
      <c r="H10" s="106">
        <f t="shared" si="9"/>
        <v>80</v>
      </c>
      <c r="I10" s="107">
        <f t="shared" si="3"/>
        <v>7</v>
      </c>
      <c r="J10" s="108">
        <f t="shared" si="4"/>
        <v>65</v>
      </c>
      <c r="K10" s="108">
        <f t="shared" si="5"/>
        <v>45</v>
      </c>
      <c r="L10" s="109">
        <f t="shared" si="6"/>
        <v>80.065045</v>
      </c>
      <c r="M10" s="110">
        <f t="shared" si="7"/>
        <v>7</v>
      </c>
      <c r="N10" s="111">
        <f t="shared" si="8"/>
        <v>80.06504503</v>
      </c>
      <c r="P10">
        <f>INDEX('Score List'!$D$4:$D$198,MATCH($A10&amp;"R"&amp;P$1,'Score List'!$AB$4:$AB$198,0),1)</f>
        <v>45</v>
      </c>
      <c r="Q10">
        <f>INDEX('Score List'!$D$4:$D$198,MATCH($A10&amp;"R"&amp;Q$1,'Score List'!$AB$4:$AB$198,0),1)</f>
        <v>65</v>
      </c>
      <c r="R10">
        <f>INDEX('Score List'!$D$4:$D$198,MATCH($A10&amp;"R"&amp;R$1,'Score List'!$AB$4:$AB$198,0),1)</f>
        <v>80</v>
      </c>
      <c r="S10" t="e">
        <f>INDEX('Score List'!$D$4:$D$198,MATCH($A10&amp;"R"&amp;S$1,'Score List'!$AB$4:$AB$198,0),1)</f>
        <v>#N/A</v>
      </c>
      <c r="T10" t="e">
        <f>INDEX('Score List'!$D$4:$D$198,MATCH($A10&amp;"R"&amp;T$1,'Score List'!$AB$4:$AB$198,0),1)</f>
        <v>#N/A</v>
      </c>
      <c r="U10" t="e">
        <f>INDEX('Score List'!$D$4:$D$198,MATCH($A10&amp;"R"&amp;U$1,'Score List'!$AB$4:$AB$198,0),1)</f>
        <v>#N/A</v>
      </c>
    </row>
    <row r="11" spans="1:21" ht="12.75">
      <c r="A11" s="104">
        <f>Teams!A17</f>
        <v>10</v>
      </c>
      <c r="B11" s="104">
        <f>Teams!B17</f>
        <v>5560</v>
      </c>
      <c r="C11" s="104" t="str">
        <f>Teams!C17</f>
        <v>Indescribable McCain</v>
      </c>
      <c r="D11" s="105">
        <f t="shared" si="0"/>
        <v>37</v>
      </c>
      <c r="E11" s="105">
        <f t="shared" si="1"/>
        <v>96</v>
      </c>
      <c r="F11" s="105">
        <f t="shared" si="2"/>
        <v>91</v>
      </c>
      <c r="G11" s="105">
        <f t="shared" si="2"/>
        <v>66</v>
      </c>
      <c r="H11" s="106">
        <f t="shared" si="9"/>
        <v>96</v>
      </c>
      <c r="I11" s="107">
        <f t="shared" si="3"/>
        <v>6</v>
      </c>
      <c r="J11" s="108">
        <f t="shared" si="4"/>
        <v>91</v>
      </c>
      <c r="K11" s="108">
        <f t="shared" si="5"/>
        <v>37</v>
      </c>
      <c r="L11" s="109">
        <f t="shared" si="6"/>
        <v>96.091037</v>
      </c>
      <c r="M11" s="110">
        <f t="shared" si="7"/>
        <v>6</v>
      </c>
      <c r="N11" s="111">
        <f t="shared" si="8"/>
        <v>96.09103702</v>
      </c>
      <c r="P11">
        <f>INDEX('Score List'!$D$4:$D$198,MATCH($A11&amp;"R"&amp;P$1,'Score List'!$AB$4:$AB$198,0),1)</f>
        <v>37</v>
      </c>
      <c r="Q11">
        <f>INDEX('Score List'!$D$4:$D$198,MATCH($A11&amp;"R"&amp;Q$1,'Score List'!$AB$4:$AB$198,0),1)</f>
        <v>96</v>
      </c>
      <c r="R11">
        <f>INDEX('Score List'!$D$4:$D$198,MATCH($A11&amp;"R"&amp;R$1,'Score List'!$AB$4:$AB$198,0),1)</f>
        <v>91</v>
      </c>
      <c r="S11">
        <f>INDEX('Score List'!$D$4:$D$198,MATCH($A11&amp;"R"&amp;S$1,'Score List'!$AB$4:$AB$198,0),1)</f>
        <v>66</v>
      </c>
      <c r="T11" t="e">
        <f>INDEX('Score List'!$D$4:$D$198,MATCH($A11&amp;"R"&amp;T$1,'Score List'!$AB$4:$AB$198,0),1)</f>
        <v>#N/A</v>
      </c>
      <c r="U11" t="e">
        <f>INDEX('Score List'!$D$4:$D$198,MATCH($A11&amp;"R"&amp;U$1,'Score List'!$AB$4:$AB$198,0),1)</f>
        <v>#N/A</v>
      </c>
    </row>
    <row r="12" spans="1:21" ht="12.75">
      <c r="A12" s="104">
        <f>Teams!A18</f>
        <v>11</v>
      </c>
      <c r="B12" s="104">
        <f>Teams!B18</f>
        <v>1342</v>
      </c>
      <c r="C12" s="104" t="str">
        <f>Teams!C18</f>
        <v>Master_MindStorms</v>
      </c>
      <c r="D12" s="105">
        <f t="shared" si="0"/>
        <v>70</v>
      </c>
      <c r="E12" s="105">
        <f t="shared" si="1"/>
        <v>55</v>
      </c>
      <c r="F12" s="105">
        <f t="shared" si="2"/>
      </c>
      <c r="G12" s="105">
        <f t="shared" si="2"/>
      </c>
      <c r="H12" s="106">
        <f t="shared" si="9"/>
        <v>70</v>
      </c>
      <c r="I12" s="107">
        <f t="shared" si="3"/>
        <v>12</v>
      </c>
      <c r="J12" s="108">
        <f t="shared" si="4"/>
        <v>0</v>
      </c>
      <c r="K12" s="108">
        <f t="shared" si="5"/>
        <v>55</v>
      </c>
      <c r="L12" s="109">
        <f t="shared" si="6"/>
        <v>70.000055</v>
      </c>
      <c r="M12" s="110">
        <f t="shared" si="7"/>
        <v>12</v>
      </c>
      <c r="N12" s="111">
        <f t="shared" si="8"/>
        <v>70.00005501</v>
      </c>
      <c r="P12">
        <f>INDEX('Score List'!$D$4:$D$198,MATCH($A12&amp;"R"&amp;P$1,'Score List'!$AB$4:$AB$198,0),1)</f>
        <v>70</v>
      </c>
      <c r="Q12">
        <f>INDEX('Score List'!$D$4:$D$198,MATCH($A12&amp;"R"&amp;Q$1,'Score List'!$AB$4:$AB$198,0),1)</f>
        <v>55</v>
      </c>
      <c r="R12" t="e">
        <f>INDEX('Score List'!$D$4:$D$198,MATCH($A12&amp;"R"&amp;R$1,'Score List'!$AB$4:$AB$198,0),1)</f>
        <v>#N/A</v>
      </c>
      <c r="S12" t="e">
        <f>INDEX('Score List'!$D$4:$D$198,MATCH($A12&amp;"R"&amp;S$1,'Score List'!$AB$4:$AB$198,0),1)</f>
        <v>#N/A</v>
      </c>
      <c r="T12" t="e">
        <f>INDEX('Score List'!$D$4:$D$198,MATCH($A12&amp;"R"&amp;T$1,'Score List'!$AB$4:$AB$198,0),1)</f>
        <v>#N/A</v>
      </c>
      <c r="U12" t="e">
        <f>INDEX('Score List'!$D$4:$D$198,MATCH($A12&amp;"R"&amp;U$1,'Score List'!$AB$4:$AB$198,0),1)</f>
        <v>#N/A</v>
      </c>
    </row>
    <row r="13" spans="1:21" ht="12.75">
      <c r="A13" s="104">
        <f>Teams!A19</f>
        <v>12</v>
      </c>
      <c r="B13" s="104">
        <f>Teams!B19</f>
        <v>5851</v>
      </c>
      <c r="C13" s="104" t="str">
        <f>Teams!C19</f>
        <v>Robot_Snappers</v>
      </c>
      <c r="D13" s="105">
        <f t="shared" si="0"/>
        <v>65</v>
      </c>
      <c r="E13" s="105">
        <f t="shared" si="1"/>
        <v>40</v>
      </c>
      <c r="F13" s="105">
        <f t="shared" si="2"/>
        <v>60</v>
      </c>
      <c r="G13" s="105">
        <f t="shared" si="2"/>
      </c>
      <c r="H13" s="106">
        <f t="shared" si="9"/>
        <v>65</v>
      </c>
      <c r="I13" s="107">
        <f t="shared" si="3"/>
        <v>13</v>
      </c>
      <c r="J13" s="108">
        <f t="shared" si="4"/>
        <v>60</v>
      </c>
      <c r="K13" s="108">
        <f t="shared" si="5"/>
        <v>40</v>
      </c>
      <c r="L13" s="109">
        <f t="shared" si="6"/>
        <v>65.06004</v>
      </c>
      <c r="M13" s="112">
        <f t="shared" si="7"/>
        <v>13</v>
      </c>
      <c r="N13" s="111">
        <f t="shared" si="8"/>
        <v>65.06004</v>
      </c>
      <c r="P13">
        <f>INDEX('Score List'!$D$4:$D$198,MATCH($A13&amp;"R"&amp;P$1,'Score List'!$AB$4:$AB$198,0),1)</f>
        <v>65</v>
      </c>
      <c r="Q13">
        <f>INDEX('Score List'!$D$4:$D$198,MATCH($A13&amp;"R"&amp;Q$1,'Score List'!$AB$4:$AB$198,0),1)</f>
        <v>40</v>
      </c>
      <c r="R13">
        <f>INDEX('Score List'!$D$4:$D$198,MATCH($A13&amp;"R"&amp;R$1,'Score List'!$AB$4:$AB$198,0),1)</f>
        <v>60</v>
      </c>
      <c r="S13" t="e">
        <f>INDEX('Score List'!$D$4:$D$198,MATCH($A13&amp;"R"&amp;S$1,'Score List'!$AB$4:$AB$198,0),1)</f>
        <v>#N/A</v>
      </c>
      <c r="T13" t="e">
        <f>INDEX('Score List'!$D$4:$D$198,MATCH($A13&amp;"R"&amp;T$1,'Score List'!$AB$4:$AB$198,0),1)</f>
        <v>#N/A</v>
      </c>
      <c r="U13" t="e">
        <f>INDEX('Score List'!$D$4:$D$198,MATCH($A13&amp;"R"&amp;U$1,'Score List'!$AB$4:$AB$198,0),1)</f>
        <v>#N/A</v>
      </c>
    </row>
    <row r="14" spans="1:21" ht="12.75">
      <c r="A14" s="104">
        <f>Teams!A20</f>
        <v>13</v>
      </c>
      <c r="B14" s="104">
        <f>Teams!B20</f>
        <v>5653</v>
      </c>
      <c r="C14" s="104" t="str">
        <f>Teams!C20</f>
        <v>Fortune Cookies</v>
      </c>
      <c r="D14" s="105">
        <f>IF(ISNA(P14),"",P14)</f>
        <v>25</v>
      </c>
      <c r="E14" s="105">
        <f>IF(ISNA(Q14),"",Q14)</f>
        <v>40</v>
      </c>
      <c r="F14" s="105">
        <f>IF(ISNA(R14),"",R14)</f>
        <v>117</v>
      </c>
      <c r="G14" s="105">
        <f>IF(ISNA(S14),"",S14)</f>
        <v>108</v>
      </c>
      <c r="H14" s="106">
        <f t="shared" si="9"/>
        <v>117</v>
      </c>
      <c r="I14" s="107">
        <f t="shared" si="3"/>
        <v>3</v>
      </c>
      <c r="J14" s="108">
        <f>SUM(D14:F14)-H14-K14</f>
        <v>40</v>
      </c>
      <c r="K14" s="108">
        <f>MIN(D14:F14)</f>
        <v>25</v>
      </c>
      <c r="L14" s="109">
        <f>H14+J14/1000+K14/1000000</f>
        <v>117.040025</v>
      </c>
      <c r="M14" s="112">
        <f t="shared" si="7"/>
        <v>3</v>
      </c>
      <c r="N14" s="111">
        <f>H14+J14/1000+K14/1000000+(12-A14)/100000000</f>
        <v>117.04002499</v>
      </c>
      <c r="P14">
        <f>INDEX('Score List'!$D$4:$D$198,MATCH($A14&amp;"R"&amp;P$1,'Score List'!$AB$4:$AB$198,0),1)</f>
        <v>25</v>
      </c>
      <c r="Q14">
        <f>INDEX('Score List'!$D$4:$D$198,MATCH($A14&amp;"R"&amp;Q$1,'Score List'!$AB$4:$AB$198,0),1)</f>
        <v>40</v>
      </c>
      <c r="R14">
        <f>INDEX('Score List'!$D$4:$D$198,MATCH($A14&amp;"R"&amp;R$1,'Score List'!$AB$4:$AB$198,0),1)</f>
        <v>117</v>
      </c>
      <c r="S14">
        <f>INDEX('Score List'!$D$4:$D$198,MATCH($A14&amp;"R"&amp;S$1,'Score List'!$AB$4:$AB$198,0),1)</f>
        <v>108</v>
      </c>
      <c r="T14" t="e">
        <f>INDEX('Score List'!$D$4:$D$198,MATCH($A14&amp;"R"&amp;T$1,'Score List'!$AB$4:$AB$198,0),1)</f>
        <v>#N/A</v>
      </c>
      <c r="U14" t="e">
        <f>INDEX('Score List'!$D$4:$D$198,MATCH($A14&amp;"R"&amp;U$1,'Score List'!$AB$4:$AB$198,0),1)</f>
        <v>#N/A</v>
      </c>
    </row>
    <row r="15" spans="1:21" ht="12.75">
      <c r="A15" s="104">
        <f>Teams!A21</f>
        <v>14</v>
      </c>
      <c r="B15" s="104">
        <f>Teams!B21</f>
        <v>666</v>
      </c>
      <c r="C15" s="104" t="str">
        <f>Teams!C21</f>
        <v>Lego_Legends </v>
      </c>
      <c r="D15" s="105">
        <f aca="true" t="shared" si="10" ref="D15:D25">IF(ISNA(P15),"",P15)</f>
        <v>105</v>
      </c>
      <c r="E15" s="105">
        <f aca="true" t="shared" si="11" ref="E15:E25">IF(ISNA(Q15),"",Q15)</f>
        <v>120</v>
      </c>
      <c r="F15" s="105">
        <f aca="true" t="shared" si="12" ref="F15:G25">IF(ISNA(R15),"",R15)</f>
        <v>110</v>
      </c>
      <c r="G15" s="105">
        <f t="shared" si="12"/>
        <v>120</v>
      </c>
      <c r="H15" s="106">
        <f t="shared" si="9"/>
        <v>120</v>
      </c>
      <c r="I15" s="107">
        <f aca="true" t="shared" si="13" ref="I15:I25">RANK(L15,L$2:L$25)</f>
        <v>2</v>
      </c>
      <c r="J15" s="108">
        <f aca="true" t="shared" si="14" ref="J15:J25">SUM(D15:F15)-H15-K15</f>
        <v>110</v>
      </c>
      <c r="K15" s="108">
        <f aca="true" t="shared" si="15" ref="K15:K25">MIN(D15:F15)</f>
        <v>105</v>
      </c>
      <c r="L15" s="109">
        <f aca="true" t="shared" si="16" ref="L15:L25">H15+J15/1000+K15/1000000</f>
        <v>120.110105</v>
      </c>
      <c r="M15" s="112">
        <f aca="true" t="shared" si="17" ref="M15:M25">RANK(N15,N$2:N$27)</f>
        <v>2</v>
      </c>
      <c r="N15" s="111">
        <f aca="true" t="shared" si="18" ref="N15:N25">H15+J15/1000+K15/1000000+(12-A15)/100000000</f>
        <v>120.11010498</v>
      </c>
      <c r="P15">
        <f>INDEX('Score List'!$D$4:$D$198,MATCH($A15&amp;"R"&amp;P$1,'Score List'!$AB$4:$AB$198,0),1)</f>
        <v>105</v>
      </c>
      <c r="Q15">
        <f>INDEX('Score List'!$D$4:$D$198,MATCH($A15&amp;"R"&amp;Q$1,'Score List'!$AB$4:$AB$198,0),1)</f>
        <v>120</v>
      </c>
      <c r="R15">
        <f>INDEX('Score List'!$D$4:$D$198,MATCH($A15&amp;"R"&amp;R$1,'Score List'!$AB$4:$AB$198,0),1)</f>
        <v>110</v>
      </c>
      <c r="S15">
        <f>INDEX('Score List'!$D$4:$D$198,MATCH($A15&amp;"R"&amp;S$1,'Score List'!$AB$4:$AB$198,0),1)</f>
        <v>120</v>
      </c>
      <c r="T15" t="e">
        <f>INDEX('Score List'!$D$4:$D$198,MATCH($A15&amp;"R"&amp;T$1,'Score List'!$AB$4:$AB$198,0),1)</f>
        <v>#N/A</v>
      </c>
      <c r="U15" t="e">
        <f>INDEX('Score List'!$D$4:$D$198,MATCH($A15&amp;"R"&amp;U$1,'Score List'!$AB$4:$AB$198,0),1)</f>
        <v>#N/A</v>
      </c>
    </row>
    <row r="16" spans="1:21" ht="12.75">
      <c r="A16" s="104">
        <f>Teams!A22</f>
        <v>15</v>
      </c>
      <c r="B16" s="104">
        <f>Teams!B22</f>
        <v>1039</v>
      </c>
      <c r="C16" s="104" t="str">
        <f>Teams!C22</f>
        <v>Los_Altos_Geek_Squad</v>
      </c>
      <c r="D16" s="105">
        <f t="shared" si="10"/>
        <v>55</v>
      </c>
      <c r="E16" s="105">
        <f t="shared" si="11"/>
        <v>35</v>
      </c>
      <c r="F16" s="105">
        <f t="shared" si="12"/>
      </c>
      <c r="G16" s="105">
        <f t="shared" si="12"/>
      </c>
      <c r="H16" s="106">
        <f t="shared" si="9"/>
        <v>55</v>
      </c>
      <c r="I16" s="107">
        <f t="shared" si="13"/>
        <v>17</v>
      </c>
      <c r="J16" s="108">
        <f t="shared" si="14"/>
        <v>0</v>
      </c>
      <c r="K16" s="108">
        <f t="shared" si="15"/>
        <v>35</v>
      </c>
      <c r="L16" s="109">
        <f t="shared" si="16"/>
        <v>55.000035</v>
      </c>
      <c r="M16" s="112">
        <f t="shared" si="17"/>
        <v>17</v>
      </c>
      <c r="N16" s="111">
        <f t="shared" si="18"/>
        <v>55.000034969999994</v>
      </c>
      <c r="P16">
        <f>INDEX('Score List'!$D$4:$D$198,MATCH($A16&amp;"R"&amp;P$1,'Score List'!$AB$4:$AB$198,0),1)</f>
        <v>55</v>
      </c>
      <c r="Q16">
        <f>INDEX('Score List'!$D$4:$D$198,MATCH($A16&amp;"R"&amp;Q$1,'Score List'!$AB$4:$AB$198,0),1)</f>
        <v>35</v>
      </c>
      <c r="R16" t="e">
        <f>INDEX('Score List'!$D$4:$D$198,MATCH($A16&amp;"R"&amp;R$1,'Score List'!$AB$4:$AB$198,0),1)</f>
        <v>#N/A</v>
      </c>
      <c r="S16" t="e">
        <f>INDEX('Score List'!$D$4:$D$198,MATCH($A16&amp;"R"&amp;S$1,'Score List'!$AB$4:$AB$198,0),1)</f>
        <v>#N/A</v>
      </c>
      <c r="T16" t="e">
        <f>INDEX('Score List'!$D$4:$D$198,MATCH($A16&amp;"R"&amp;T$1,'Score List'!$AB$4:$AB$198,0),1)</f>
        <v>#N/A</v>
      </c>
      <c r="U16" t="e">
        <f>INDEX('Score List'!$D$4:$D$198,MATCH($A16&amp;"R"&amp;U$1,'Score List'!$AB$4:$AB$198,0),1)</f>
        <v>#N/A</v>
      </c>
    </row>
    <row r="17" spans="1:21" ht="12.75">
      <c r="A17" s="104">
        <f>Teams!A23</f>
        <v>16</v>
      </c>
      <c r="B17" s="104">
        <f>Teams!B23</f>
        <v>2094</v>
      </c>
      <c r="C17" s="104" t="str">
        <f>Teams!C23</f>
        <v>Etamilc</v>
      </c>
      <c r="D17" s="105">
        <f t="shared" si="10"/>
        <v>75</v>
      </c>
      <c r="E17" s="105">
        <f t="shared" si="11"/>
        <v>110</v>
      </c>
      <c r="F17" s="105">
        <f t="shared" si="12"/>
        <v>70</v>
      </c>
      <c r="G17" s="105">
        <f t="shared" si="12"/>
        <v>100</v>
      </c>
      <c r="H17" s="106">
        <f t="shared" si="9"/>
        <v>110</v>
      </c>
      <c r="I17" s="107">
        <f t="shared" si="13"/>
        <v>4</v>
      </c>
      <c r="J17" s="108">
        <f t="shared" si="14"/>
        <v>75</v>
      </c>
      <c r="K17" s="108">
        <f t="shared" si="15"/>
        <v>70</v>
      </c>
      <c r="L17" s="109">
        <f t="shared" si="16"/>
        <v>110.07507</v>
      </c>
      <c r="M17" s="112">
        <f t="shared" si="17"/>
        <v>4</v>
      </c>
      <c r="N17" s="111">
        <f t="shared" si="18"/>
        <v>110.07506996</v>
      </c>
      <c r="P17">
        <f>INDEX('Score List'!$D$4:$D$198,MATCH($A17&amp;"R"&amp;P$1,'Score List'!$AB$4:$AB$198,0),1)</f>
        <v>75</v>
      </c>
      <c r="Q17">
        <f>INDEX('Score List'!$D$4:$D$198,MATCH($A17&amp;"R"&amp;Q$1,'Score List'!$AB$4:$AB$198,0),1)</f>
        <v>110</v>
      </c>
      <c r="R17">
        <f>INDEX('Score List'!$D$4:$D$198,MATCH($A17&amp;"R"&amp;R$1,'Score List'!$AB$4:$AB$198,0),1)</f>
        <v>70</v>
      </c>
      <c r="S17">
        <f>INDEX('Score List'!$D$4:$D$198,MATCH($A17&amp;"R"&amp;S$1,'Score List'!$AB$4:$AB$198,0),1)</f>
        <v>100</v>
      </c>
      <c r="T17" t="e">
        <f>INDEX('Score List'!$D$4:$D$198,MATCH($A17&amp;"R"&amp;T$1,'Score List'!$AB$4:$AB$198,0),1)</f>
        <v>#N/A</v>
      </c>
      <c r="U17" t="e">
        <f>INDEX('Score List'!$D$4:$D$198,MATCH($A17&amp;"R"&amp;U$1,'Score List'!$AB$4:$AB$198,0),1)</f>
        <v>#N/A</v>
      </c>
    </row>
    <row r="18" spans="1:21" ht="12.75">
      <c r="A18" s="104">
        <f>Teams!A24</f>
        <v>17</v>
      </c>
      <c r="B18" s="104">
        <f>Teams!B24</f>
        <v>6842</v>
      </c>
      <c r="C18" s="104" t="str">
        <f>Teams!C24</f>
        <v>The_Unstoppable_Bots</v>
      </c>
      <c r="D18" s="105">
        <f t="shared" si="10"/>
        <v>45</v>
      </c>
      <c r="E18" s="105">
        <f t="shared" si="11"/>
        <v>40</v>
      </c>
      <c r="F18" s="105">
        <f t="shared" si="12"/>
        <v>80</v>
      </c>
      <c r="G18" s="105">
        <f t="shared" si="12"/>
      </c>
      <c r="H18" s="106">
        <f t="shared" si="9"/>
        <v>80</v>
      </c>
      <c r="I18" s="107">
        <f t="shared" si="13"/>
        <v>8</v>
      </c>
      <c r="J18" s="108">
        <f t="shared" si="14"/>
        <v>45</v>
      </c>
      <c r="K18" s="108">
        <f t="shared" si="15"/>
        <v>40</v>
      </c>
      <c r="L18" s="109">
        <f t="shared" si="16"/>
        <v>80.04504</v>
      </c>
      <c r="M18" s="112">
        <f t="shared" si="17"/>
        <v>8</v>
      </c>
      <c r="N18" s="111">
        <f t="shared" si="18"/>
        <v>80.04503995</v>
      </c>
      <c r="P18">
        <f>INDEX('Score List'!$D$4:$D$198,MATCH($A18&amp;"R"&amp;P$1,'Score List'!$AB$4:$AB$198,0),1)</f>
        <v>45</v>
      </c>
      <c r="Q18">
        <f>INDEX('Score List'!$D$4:$D$198,MATCH($A18&amp;"R"&amp;Q$1,'Score List'!$AB$4:$AB$198,0),1)</f>
        <v>40</v>
      </c>
      <c r="R18">
        <f>INDEX('Score List'!$D$4:$D$198,MATCH($A18&amp;"R"&amp;R$1,'Score List'!$AB$4:$AB$198,0),1)</f>
        <v>80</v>
      </c>
      <c r="S18" t="e">
        <f>INDEX('Score List'!$D$4:$D$198,MATCH($A18&amp;"R"&amp;S$1,'Score List'!$AB$4:$AB$198,0),1)</f>
        <v>#N/A</v>
      </c>
      <c r="T18" t="e">
        <f>INDEX('Score List'!$D$4:$D$198,MATCH($A18&amp;"R"&amp;T$1,'Score List'!$AB$4:$AB$198,0),1)</f>
        <v>#N/A</v>
      </c>
      <c r="U18" t="e">
        <f>INDEX('Score List'!$D$4:$D$198,MATCH($A18&amp;"R"&amp;U$1,'Score List'!$AB$4:$AB$198,0),1)</f>
        <v>#N/A</v>
      </c>
    </row>
    <row r="19" spans="1:21" ht="12.75">
      <c r="A19" s="104">
        <f>Teams!A25</f>
        <v>18</v>
      </c>
      <c r="B19" s="104">
        <f>Teams!B25</f>
        <v>6914</v>
      </c>
      <c r="C19" s="104" t="str">
        <f>Teams!C25</f>
        <v>Bullis_Boyz</v>
      </c>
      <c r="D19" s="105">
        <f t="shared" si="10"/>
        <v>30</v>
      </c>
      <c r="E19" s="105">
        <f t="shared" si="11"/>
        <v>25</v>
      </c>
      <c r="F19" s="105">
        <f t="shared" si="12"/>
      </c>
      <c r="G19" s="105">
        <f t="shared" si="12"/>
      </c>
      <c r="H19" s="106">
        <f t="shared" si="9"/>
        <v>30</v>
      </c>
      <c r="I19" s="107">
        <f t="shared" si="13"/>
        <v>22</v>
      </c>
      <c r="J19" s="108">
        <f t="shared" si="14"/>
        <v>0</v>
      </c>
      <c r="K19" s="108">
        <f t="shared" si="15"/>
        <v>25</v>
      </c>
      <c r="L19" s="109">
        <f t="shared" si="16"/>
        <v>30.000025</v>
      </c>
      <c r="M19" s="112">
        <f t="shared" si="17"/>
        <v>22</v>
      </c>
      <c r="N19" s="111">
        <f t="shared" si="18"/>
        <v>30.00002494</v>
      </c>
      <c r="P19">
        <f>INDEX('Score List'!$D$4:$D$198,MATCH($A19&amp;"R"&amp;P$1,'Score List'!$AB$4:$AB$198,0),1)</f>
        <v>30</v>
      </c>
      <c r="Q19">
        <f>INDEX('Score List'!$D$4:$D$198,MATCH($A19&amp;"R"&amp;Q$1,'Score List'!$AB$4:$AB$198,0),1)</f>
        <v>25</v>
      </c>
      <c r="R19" t="e">
        <f>INDEX('Score List'!$D$4:$D$198,MATCH($A19&amp;"R"&amp;R$1,'Score List'!$AB$4:$AB$198,0),1)</f>
        <v>#N/A</v>
      </c>
      <c r="S19" t="e">
        <f>INDEX('Score List'!$D$4:$D$198,MATCH($A19&amp;"R"&amp;S$1,'Score List'!$AB$4:$AB$198,0),1)</f>
        <v>#N/A</v>
      </c>
      <c r="T19" t="e">
        <f>INDEX('Score List'!$D$4:$D$198,MATCH($A19&amp;"R"&amp;T$1,'Score List'!$AB$4:$AB$198,0),1)</f>
        <v>#N/A</v>
      </c>
      <c r="U19" t="e">
        <f>INDEX('Score List'!$D$4:$D$198,MATCH($A19&amp;"R"&amp;U$1,'Score List'!$AB$4:$AB$198,0),1)</f>
        <v>#N/A</v>
      </c>
    </row>
    <row r="20" spans="1:21" ht="12.75">
      <c r="A20" s="104">
        <f>Teams!A26</f>
        <v>19</v>
      </c>
      <c r="B20" s="104">
        <f>Teams!B26</f>
        <v>6910</v>
      </c>
      <c r="C20" s="104" t="str">
        <f>Teams!C26</f>
        <v>NotBoyBots</v>
      </c>
      <c r="D20" s="105">
        <f t="shared" si="10"/>
        <v>50</v>
      </c>
      <c r="E20" s="105">
        <f t="shared" si="11"/>
        <v>25</v>
      </c>
      <c r="F20" s="105">
        <f t="shared" si="12"/>
      </c>
      <c r="G20" s="105">
        <f t="shared" si="12"/>
      </c>
      <c r="H20" s="106">
        <f t="shared" si="9"/>
        <v>50</v>
      </c>
      <c r="I20" s="107">
        <f t="shared" si="13"/>
        <v>19</v>
      </c>
      <c r="J20" s="108">
        <f t="shared" si="14"/>
        <v>0</v>
      </c>
      <c r="K20" s="108">
        <f t="shared" si="15"/>
        <v>25</v>
      </c>
      <c r="L20" s="109">
        <f t="shared" si="16"/>
        <v>50.000025</v>
      </c>
      <c r="M20" s="112">
        <f t="shared" si="17"/>
        <v>19</v>
      </c>
      <c r="N20" s="111">
        <f t="shared" si="18"/>
        <v>50.00002493</v>
      </c>
      <c r="P20">
        <f>INDEX('Score List'!$D$4:$D$198,MATCH($A20&amp;"R"&amp;P$1,'Score List'!$AB$4:$AB$198,0),1)</f>
        <v>50</v>
      </c>
      <c r="Q20">
        <f>INDEX('Score List'!$D$4:$D$198,MATCH($A20&amp;"R"&amp;Q$1,'Score List'!$AB$4:$AB$198,0),1)</f>
        <v>25</v>
      </c>
      <c r="R20" t="e">
        <f>INDEX('Score List'!$D$4:$D$198,MATCH($A20&amp;"R"&amp;R$1,'Score List'!$AB$4:$AB$198,0),1)</f>
        <v>#N/A</v>
      </c>
      <c r="S20" t="e">
        <f>INDEX('Score List'!$D$4:$D$198,MATCH($A20&amp;"R"&amp;S$1,'Score List'!$AB$4:$AB$198,0),1)</f>
        <v>#N/A</v>
      </c>
      <c r="T20" t="e">
        <f>INDEX('Score List'!$D$4:$D$198,MATCH($A20&amp;"R"&amp;T$1,'Score List'!$AB$4:$AB$198,0),1)</f>
        <v>#N/A</v>
      </c>
      <c r="U20" t="e">
        <f>INDEX('Score List'!$D$4:$D$198,MATCH($A20&amp;"R"&amp;U$1,'Score List'!$AB$4:$AB$198,0),1)</f>
        <v>#N/A</v>
      </c>
    </row>
    <row r="21" spans="1:21" ht="12.75">
      <c r="A21" s="104">
        <f>Teams!A27</f>
        <v>20</v>
      </c>
      <c r="B21" s="104">
        <f>Teams!B27</f>
        <v>1992</v>
      </c>
      <c r="C21" s="104" t="str">
        <f>Teams!C27</f>
        <v>Shadow_Dragons</v>
      </c>
      <c r="D21" s="105">
        <f t="shared" si="10"/>
        <v>65</v>
      </c>
      <c r="E21" s="105">
        <f t="shared" si="11"/>
        <v>75</v>
      </c>
      <c r="F21" s="105">
        <f t="shared" si="12"/>
        <v>50</v>
      </c>
      <c r="G21" s="105">
        <f t="shared" si="12"/>
      </c>
      <c r="H21" s="106">
        <f t="shared" si="9"/>
        <v>75</v>
      </c>
      <c r="I21" s="107">
        <f t="shared" si="13"/>
        <v>9</v>
      </c>
      <c r="J21" s="108">
        <f t="shared" si="14"/>
        <v>65</v>
      </c>
      <c r="K21" s="108">
        <f t="shared" si="15"/>
        <v>50</v>
      </c>
      <c r="L21" s="109">
        <f t="shared" si="16"/>
        <v>75.06505</v>
      </c>
      <c r="M21" s="112">
        <f t="shared" si="17"/>
        <v>9</v>
      </c>
      <c r="N21" s="111">
        <f t="shared" si="18"/>
        <v>75.06504991999999</v>
      </c>
      <c r="P21">
        <f>INDEX('Score List'!$D$4:$D$198,MATCH($A21&amp;"R"&amp;P$1,'Score List'!$AB$4:$AB$198,0),1)</f>
        <v>65</v>
      </c>
      <c r="Q21">
        <f>INDEX('Score List'!$D$4:$D$198,MATCH($A21&amp;"R"&amp;Q$1,'Score List'!$AB$4:$AB$198,0),1)</f>
        <v>75</v>
      </c>
      <c r="R21">
        <f>INDEX('Score List'!$D$4:$D$198,MATCH($A21&amp;"R"&amp;R$1,'Score List'!$AB$4:$AB$198,0),1)</f>
        <v>50</v>
      </c>
      <c r="S21" t="e">
        <f>INDEX('Score List'!$D$4:$D$198,MATCH($A21&amp;"R"&amp;S$1,'Score List'!$AB$4:$AB$198,0),1)</f>
        <v>#N/A</v>
      </c>
      <c r="T21" t="e">
        <f>INDEX('Score List'!$D$4:$D$198,MATCH($A21&amp;"R"&amp;T$1,'Score List'!$AB$4:$AB$198,0),1)</f>
        <v>#N/A</v>
      </c>
      <c r="U21" t="e">
        <f>INDEX('Score List'!$D$4:$D$198,MATCH($A21&amp;"R"&amp;U$1,'Score List'!$AB$4:$AB$198,0),1)</f>
        <v>#N/A</v>
      </c>
    </row>
    <row r="22" spans="1:21" ht="12.75">
      <c r="A22" s="104">
        <f>Teams!A28</f>
        <v>21</v>
      </c>
      <c r="B22" s="104">
        <f>Teams!B28</f>
        <v>3591</v>
      </c>
      <c r="C22" s="104" t="str">
        <f>Teams!C28</f>
        <v>Bionic_Builders</v>
      </c>
      <c r="D22" s="105">
        <f t="shared" si="10"/>
        <v>70</v>
      </c>
      <c r="E22" s="105">
        <f t="shared" si="11"/>
        <v>50</v>
      </c>
      <c r="F22" s="105">
        <f t="shared" si="12"/>
        <v>45</v>
      </c>
      <c r="G22" s="105">
        <f t="shared" si="12"/>
        <v>40</v>
      </c>
      <c r="H22" s="106">
        <f t="shared" si="9"/>
        <v>70</v>
      </c>
      <c r="I22" s="107">
        <f t="shared" si="13"/>
        <v>11</v>
      </c>
      <c r="J22" s="108">
        <f t="shared" si="14"/>
        <v>50</v>
      </c>
      <c r="K22" s="108">
        <f t="shared" si="15"/>
        <v>45</v>
      </c>
      <c r="L22" s="109">
        <f t="shared" si="16"/>
        <v>70.050045</v>
      </c>
      <c r="M22" s="112">
        <f t="shared" si="17"/>
        <v>11</v>
      </c>
      <c r="N22" s="111">
        <f t="shared" si="18"/>
        <v>70.05004491</v>
      </c>
      <c r="P22">
        <f>INDEX('Score List'!$D$4:$D$198,MATCH($A22&amp;"R"&amp;P$1,'Score List'!$AB$4:$AB$198,0),1)</f>
        <v>70</v>
      </c>
      <c r="Q22">
        <f>INDEX('Score List'!$D$4:$D$198,MATCH($A22&amp;"R"&amp;Q$1,'Score List'!$AB$4:$AB$198,0),1)</f>
        <v>50</v>
      </c>
      <c r="R22">
        <f>INDEX('Score List'!$D$4:$D$198,MATCH($A22&amp;"R"&amp;R$1,'Score List'!$AB$4:$AB$198,0),1)</f>
        <v>45</v>
      </c>
      <c r="S22">
        <f>INDEX('Score List'!$D$4:$D$198,MATCH($A22&amp;"R"&amp;S$1,'Score List'!$AB$4:$AB$198,0),1)</f>
        <v>40</v>
      </c>
      <c r="T22">
        <f>INDEX('Score List'!$D$4:$D$198,MATCH($A22&amp;"R"&amp;T$1,'Score List'!$AB$4:$AB$198,0),1)</f>
        <v>35</v>
      </c>
      <c r="U22" t="e">
        <f>INDEX('Score List'!$D$4:$D$198,MATCH($A22&amp;"R"&amp;U$1,'Score List'!$AB$4:$AB$198,0),1)</f>
        <v>#N/A</v>
      </c>
    </row>
    <row r="23" spans="1:21" ht="12.75">
      <c r="A23" s="104">
        <f>Teams!A29</f>
        <v>22</v>
      </c>
      <c r="B23" s="104">
        <f>Teams!B29</f>
        <v>3641</v>
      </c>
      <c r="C23" s="104" t="str">
        <f>Teams!C29</f>
        <v>Lego_Sages</v>
      </c>
      <c r="D23" s="105">
        <f t="shared" si="10"/>
        <v>20</v>
      </c>
      <c r="E23" s="105">
        <f t="shared" si="11"/>
      </c>
      <c r="F23" s="105">
        <f t="shared" si="12"/>
      </c>
      <c r="G23" s="105">
        <f t="shared" si="12"/>
      </c>
      <c r="H23" s="106">
        <f t="shared" si="9"/>
        <v>20</v>
      </c>
      <c r="I23" s="107">
        <f t="shared" si="13"/>
        <v>24</v>
      </c>
      <c r="J23" s="108">
        <f t="shared" si="14"/>
        <v>-20</v>
      </c>
      <c r="K23" s="108">
        <f t="shared" si="15"/>
        <v>20</v>
      </c>
      <c r="L23" s="109">
        <f t="shared" si="16"/>
        <v>19.98002</v>
      </c>
      <c r="M23" s="112">
        <f t="shared" si="17"/>
        <v>24</v>
      </c>
      <c r="N23" s="111">
        <f t="shared" si="18"/>
        <v>19.9800199</v>
      </c>
      <c r="P23">
        <f>INDEX('Score List'!$D$4:$D$198,MATCH($A23&amp;"R"&amp;P$1,'Score List'!$AB$4:$AB$198,0),1)</f>
        <v>20</v>
      </c>
      <c r="Q23" t="e">
        <f>INDEX('Score List'!$D$4:$D$198,MATCH($A23&amp;"R"&amp;Q$1,'Score List'!$AB$4:$AB$198,0),1)</f>
        <v>#N/A</v>
      </c>
      <c r="R23" t="e">
        <f>INDEX('Score List'!$D$4:$D$198,MATCH($A23&amp;"R"&amp;R$1,'Score List'!$AB$4:$AB$198,0),1)</f>
        <v>#N/A</v>
      </c>
      <c r="S23" t="e">
        <f>INDEX('Score List'!$D$4:$D$198,MATCH($A23&amp;"R"&amp;S$1,'Score List'!$AB$4:$AB$198,0),1)</f>
        <v>#N/A</v>
      </c>
      <c r="T23" t="e">
        <f>INDEX('Score List'!$D$4:$D$198,MATCH($A23&amp;"R"&amp;T$1,'Score List'!$AB$4:$AB$198,0),1)</f>
        <v>#N/A</v>
      </c>
      <c r="U23" t="e">
        <f>INDEX('Score List'!$D$4:$D$198,MATCH($A23&amp;"R"&amp;U$1,'Score List'!$AB$4:$AB$198,0),1)</f>
        <v>#N/A</v>
      </c>
    </row>
    <row r="24" spans="1:21" ht="12.75">
      <c r="A24" s="104">
        <f>Teams!A30</f>
        <v>23</v>
      </c>
      <c r="B24" s="104" t="str">
        <f>Teams!B30</f>
        <v>?</v>
      </c>
      <c r="C24" s="104" t="str">
        <f>Teams!C30</f>
        <v>Eco-Friends</v>
      </c>
      <c r="D24" s="105">
        <f t="shared" si="10"/>
        <v>70</v>
      </c>
      <c r="E24" s="105">
        <f t="shared" si="11"/>
        <v>100</v>
      </c>
      <c r="F24" s="105">
        <f t="shared" si="12"/>
      </c>
      <c r="G24" s="105">
        <f t="shared" si="12"/>
      </c>
      <c r="H24" s="106">
        <f t="shared" si="9"/>
        <v>100</v>
      </c>
      <c r="I24" s="107">
        <f t="shared" si="13"/>
        <v>5</v>
      </c>
      <c r="J24" s="108">
        <f t="shared" si="14"/>
        <v>0</v>
      </c>
      <c r="K24" s="108">
        <f t="shared" si="15"/>
        <v>70</v>
      </c>
      <c r="L24" s="109">
        <f t="shared" si="16"/>
        <v>100.00007</v>
      </c>
      <c r="M24" s="112">
        <f t="shared" si="17"/>
        <v>5</v>
      </c>
      <c r="N24" s="111">
        <f t="shared" si="18"/>
        <v>100.00006988999999</v>
      </c>
      <c r="P24">
        <f>INDEX('Score List'!$D$4:$D$198,MATCH($A24&amp;"R"&amp;P$1,'Score List'!$AB$4:$AB$198,0),1)</f>
        <v>70</v>
      </c>
      <c r="Q24">
        <f>INDEX('Score List'!$D$4:$D$198,MATCH($A24&amp;"R"&amp;Q$1,'Score List'!$AB$4:$AB$198,0),1)</f>
        <v>100</v>
      </c>
      <c r="R24" t="e">
        <f>INDEX('Score List'!$D$4:$D$198,MATCH($A24&amp;"R"&amp;R$1,'Score List'!$AB$4:$AB$198,0),1)</f>
        <v>#N/A</v>
      </c>
      <c r="S24" t="e">
        <f>INDEX('Score List'!$D$4:$D$198,MATCH($A24&amp;"R"&amp;S$1,'Score List'!$AB$4:$AB$198,0),1)</f>
        <v>#N/A</v>
      </c>
      <c r="T24" t="e">
        <f>INDEX('Score List'!$D$4:$D$198,MATCH($A24&amp;"R"&amp;T$1,'Score List'!$AB$4:$AB$198,0),1)</f>
        <v>#N/A</v>
      </c>
      <c r="U24" t="e">
        <f>INDEX('Score List'!$D$4:$D$198,MATCH($A24&amp;"R"&amp;U$1,'Score List'!$AB$4:$AB$198,0),1)</f>
        <v>#N/A</v>
      </c>
    </row>
    <row r="25" spans="1:21" ht="12.75">
      <c r="A25" s="104">
        <f>Teams!A31</f>
        <v>24</v>
      </c>
      <c r="B25" s="104" t="str">
        <f>Teams!B31</f>
        <v>?</v>
      </c>
      <c r="C25" s="104" t="str">
        <f>Teams!C31</f>
        <v>Polar Bots</v>
      </c>
      <c r="D25" s="105">
        <f t="shared" si="10"/>
        <v>45</v>
      </c>
      <c r="E25" s="105">
        <f t="shared" si="11"/>
        <v>30</v>
      </c>
      <c r="F25" s="105">
        <f t="shared" si="12"/>
        <v>35</v>
      </c>
      <c r="G25" s="105">
        <f t="shared" si="12"/>
        <v>65</v>
      </c>
      <c r="H25" s="106">
        <f t="shared" si="9"/>
        <v>65</v>
      </c>
      <c r="I25" s="107">
        <f t="shared" si="13"/>
        <v>14</v>
      </c>
      <c r="J25" s="108">
        <f t="shared" si="14"/>
        <v>15</v>
      </c>
      <c r="K25" s="108">
        <f t="shared" si="15"/>
        <v>30</v>
      </c>
      <c r="L25" s="109">
        <f t="shared" si="16"/>
        <v>65.01503</v>
      </c>
      <c r="M25" s="112">
        <f t="shared" si="17"/>
        <v>14</v>
      </c>
      <c r="N25" s="111">
        <f t="shared" si="18"/>
        <v>65.01502988</v>
      </c>
      <c r="P25">
        <f>INDEX('Score List'!$D$4:$D$198,MATCH($A25&amp;"R"&amp;P$1,'Score List'!$AB$4:$AB$198,0),1)</f>
        <v>45</v>
      </c>
      <c r="Q25">
        <f>INDEX('Score List'!$D$4:$D$198,MATCH($A25&amp;"R"&amp;Q$1,'Score List'!$AB$4:$AB$198,0),1)</f>
        <v>30</v>
      </c>
      <c r="R25">
        <f>INDEX('Score List'!$D$4:$D$198,MATCH($A25&amp;"R"&amp;R$1,'Score List'!$AB$4:$AB$198,0),1)</f>
        <v>35</v>
      </c>
      <c r="S25">
        <f>INDEX('Score List'!$D$4:$D$198,MATCH($A25&amp;"R"&amp;S$1,'Score List'!$AB$4:$AB$198,0),1)</f>
        <v>65</v>
      </c>
      <c r="T25" t="e">
        <f>INDEX('Score List'!$D$4:$D$198,MATCH($A25&amp;"R"&amp;T$1,'Score List'!$AB$4:$AB$198,0),1)</f>
        <v>#N/A</v>
      </c>
      <c r="U25" t="e">
        <f>INDEX('Score List'!$D$4:$D$198,MATCH($A25&amp;"R"&amp;U$1,'Score List'!$AB$4:$AB$198,0),1)</f>
        <v>#N/A</v>
      </c>
    </row>
    <row r="26" spans="1:21" ht="12.75">
      <c r="A26" s="113"/>
      <c r="B26" s="113"/>
      <c r="C26" s="113"/>
      <c r="D26" s="114"/>
      <c r="E26" s="114"/>
      <c r="F26" s="114"/>
      <c r="G26" s="114"/>
      <c r="H26" s="115"/>
      <c r="I26" s="115"/>
      <c r="J26" s="115"/>
      <c r="K26" s="115"/>
      <c r="L26" s="116"/>
      <c r="M26" s="115"/>
      <c r="N26" s="117"/>
      <c r="O26" s="118"/>
      <c r="P26" s="118"/>
      <c r="Q26" s="118"/>
      <c r="R26" s="118"/>
      <c r="S26" s="118"/>
      <c r="T26" s="118"/>
      <c r="U26" s="118"/>
    </row>
    <row r="27" spans="1:21" ht="12.75">
      <c r="A27" s="113"/>
      <c r="B27" s="113"/>
      <c r="C27" s="113"/>
      <c r="D27" s="114"/>
      <c r="E27" s="114"/>
      <c r="F27" s="114"/>
      <c r="G27" s="114"/>
      <c r="H27" s="115"/>
      <c r="I27" s="115"/>
      <c r="J27" s="115"/>
      <c r="K27" s="115"/>
      <c r="L27" s="116"/>
      <c r="M27" s="115"/>
      <c r="N27" s="117"/>
      <c r="O27" s="118"/>
      <c r="P27" s="118"/>
      <c r="Q27" s="118"/>
      <c r="R27" s="118"/>
      <c r="S27" s="118"/>
      <c r="T27" s="118"/>
      <c r="U27" s="118"/>
    </row>
    <row r="28" ht="12.75">
      <c r="A28" s="119" t="s">
        <v>62</v>
      </c>
    </row>
    <row r="29" spans="1:13" ht="12.75">
      <c r="A29" s="98" t="s">
        <v>56</v>
      </c>
      <c r="B29" s="99" t="s">
        <v>57</v>
      </c>
      <c r="C29" s="99" t="s">
        <v>63</v>
      </c>
      <c r="D29" s="99">
        <v>1</v>
      </c>
      <c r="E29" s="99">
        <v>2</v>
      </c>
      <c r="F29" s="99">
        <v>3</v>
      </c>
      <c r="G29" s="99">
        <v>4</v>
      </c>
      <c r="H29" s="120" t="s">
        <v>58</v>
      </c>
      <c r="I29" s="98" t="s">
        <v>3</v>
      </c>
      <c r="J29" s="120" t="s">
        <v>64</v>
      </c>
      <c r="L29" s="121" t="s">
        <v>65</v>
      </c>
      <c r="M29" s="122" t="s">
        <v>60</v>
      </c>
    </row>
    <row r="30" spans="1:13" ht="12.75">
      <c r="A30" s="105">
        <f ca="1">OFFSET(A$1,MATCH(M30,M$2:M$27,0),0)</f>
        <v>7</v>
      </c>
      <c r="B30" s="105">
        <f aca="true" ca="1" t="shared" si="19" ref="B30:I43">OFFSET(B$1,$A30,0)</f>
        <v>1778</v>
      </c>
      <c r="C30" s="105" t="str">
        <f ca="1" t="shared" si="19"/>
        <v>Lego_Lords</v>
      </c>
      <c r="D30" s="105">
        <f ca="1" t="shared" si="19"/>
        <v>60</v>
      </c>
      <c r="E30" s="105">
        <f ca="1" t="shared" si="19"/>
        <v>85</v>
      </c>
      <c r="F30" s="105">
        <f ca="1" t="shared" si="19"/>
        <v>90</v>
      </c>
      <c r="G30" s="105">
        <f ca="1" t="shared" si="19"/>
        <v>140</v>
      </c>
      <c r="H30" s="105">
        <f ca="1" t="shared" si="19"/>
        <v>140</v>
      </c>
      <c r="I30" s="107">
        <f ca="1" t="shared" si="19"/>
        <v>1</v>
      </c>
      <c r="J30" s="123"/>
      <c r="L30" s="124">
        <f>MATCH(M30,M$1:M$27,0)</f>
        <v>8</v>
      </c>
      <c r="M30" s="105">
        <v>1</v>
      </c>
    </row>
    <row r="31" spans="1:13" ht="12.75">
      <c r="A31" s="105">
        <f aca="true" ca="1" t="shared" si="20" ref="A31:A53">OFFSET(A$1,MATCH(M31,M$2:M$27,0),0)</f>
        <v>14</v>
      </c>
      <c r="B31" s="105">
        <f ca="1" t="shared" si="19"/>
        <v>666</v>
      </c>
      <c r="C31" s="105" t="str">
        <f ca="1" t="shared" si="19"/>
        <v>Lego_Legends </v>
      </c>
      <c r="D31" s="105">
        <f ca="1" t="shared" si="19"/>
        <v>105</v>
      </c>
      <c r="E31" s="105">
        <f ca="1" t="shared" si="19"/>
        <v>120</v>
      </c>
      <c r="F31" s="105">
        <f ca="1" t="shared" si="19"/>
        <v>110</v>
      </c>
      <c r="G31" s="105">
        <f ca="1" t="shared" si="19"/>
        <v>120</v>
      </c>
      <c r="H31" s="105">
        <f ca="1" t="shared" si="19"/>
        <v>120</v>
      </c>
      <c r="I31" s="107">
        <f ca="1" t="shared" si="19"/>
        <v>2</v>
      </c>
      <c r="J31" s="123"/>
      <c r="L31" s="124">
        <f aca="true" t="shared" si="21" ref="L31:L53">MATCH(M31,M$1:M$27,0)</f>
        <v>15</v>
      </c>
      <c r="M31" s="105">
        <v>2</v>
      </c>
    </row>
    <row r="32" spans="1:13" ht="12.75">
      <c r="A32" s="105">
        <f ca="1" t="shared" si="20"/>
        <v>13</v>
      </c>
      <c r="B32" s="105">
        <f ca="1" t="shared" si="19"/>
        <v>5653</v>
      </c>
      <c r="C32" s="105" t="str">
        <f ca="1" t="shared" si="19"/>
        <v>Fortune Cookies</v>
      </c>
      <c r="D32" s="105">
        <f ca="1" t="shared" si="19"/>
        <v>25</v>
      </c>
      <c r="E32" s="105">
        <f ca="1" t="shared" si="19"/>
        <v>40</v>
      </c>
      <c r="F32" s="105">
        <f ca="1" t="shared" si="19"/>
        <v>117</v>
      </c>
      <c r="G32" s="105">
        <f ca="1" t="shared" si="19"/>
        <v>108</v>
      </c>
      <c r="H32" s="105">
        <f ca="1" t="shared" si="19"/>
        <v>117</v>
      </c>
      <c r="I32" s="107">
        <f ca="1" t="shared" si="19"/>
        <v>3</v>
      </c>
      <c r="J32" s="123"/>
      <c r="L32" s="124">
        <f t="shared" si="21"/>
        <v>14</v>
      </c>
      <c r="M32" s="105">
        <v>3</v>
      </c>
    </row>
    <row r="33" spans="1:13" ht="12.75">
      <c r="A33" s="105">
        <f ca="1" t="shared" si="20"/>
        <v>16</v>
      </c>
      <c r="B33" s="105">
        <f ca="1" t="shared" si="19"/>
        <v>2094</v>
      </c>
      <c r="C33" s="105" t="str">
        <f ca="1" t="shared" si="19"/>
        <v>Etamilc</v>
      </c>
      <c r="D33" s="105">
        <f ca="1" t="shared" si="19"/>
        <v>75</v>
      </c>
      <c r="E33" s="105">
        <f ca="1" t="shared" si="19"/>
        <v>110</v>
      </c>
      <c r="F33" s="105">
        <f ca="1" t="shared" si="19"/>
        <v>70</v>
      </c>
      <c r="G33" s="105">
        <f ca="1" t="shared" si="19"/>
        <v>100</v>
      </c>
      <c r="H33" s="105">
        <f ca="1" t="shared" si="19"/>
        <v>110</v>
      </c>
      <c r="I33" s="107">
        <f ca="1" t="shared" si="19"/>
        <v>4</v>
      </c>
      <c r="J33" s="123"/>
      <c r="L33" s="124">
        <f t="shared" si="21"/>
        <v>17</v>
      </c>
      <c r="M33" s="105">
        <v>4</v>
      </c>
    </row>
    <row r="34" spans="1:13" ht="12.75">
      <c r="A34" s="105">
        <f ca="1" t="shared" si="20"/>
        <v>23</v>
      </c>
      <c r="B34" s="105" t="str">
        <f ca="1" t="shared" si="19"/>
        <v>?</v>
      </c>
      <c r="C34" s="105" t="str">
        <f ca="1" t="shared" si="19"/>
        <v>Eco-Friends</v>
      </c>
      <c r="D34" s="105">
        <f ca="1" t="shared" si="19"/>
        <v>70</v>
      </c>
      <c r="E34" s="105">
        <f ca="1" t="shared" si="19"/>
        <v>100</v>
      </c>
      <c r="F34" s="105">
        <f ca="1" t="shared" si="19"/>
      </c>
      <c r="G34" s="105">
        <f ca="1" t="shared" si="19"/>
      </c>
      <c r="H34" s="105">
        <f ca="1" t="shared" si="19"/>
        <v>100</v>
      </c>
      <c r="I34" s="107">
        <f ca="1" t="shared" si="19"/>
        <v>5</v>
      </c>
      <c r="J34" s="123"/>
      <c r="L34" s="124">
        <f t="shared" si="21"/>
        <v>24</v>
      </c>
      <c r="M34" s="105">
        <v>5</v>
      </c>
    </row>
    <row r="35" spans="1:13" ht="12.75">
      <c r="A35" s="105">
        <f ca="1" t="shared" si="20"/>
        <v>10</v>
      </c>
      <c r="B35" s="105">
        <f ca="1" t="shared" si="19"/>
        <v>5560</v>
      </c>
      <c r="C35" s="105" t="str">
        <f ca="1" t="shared" si="19"/>
        <v>Indescribable McCain</v>
      </c>
      <c r="D35" s="105">
        <f ca="1" t="shared" si="19"/>
        <v>37</v>
      </c>
      <c r="E35" s="105">
        <f ca="1" t="shared" si="19"/>
        <v>96</v>
      </c>
      <c r="F35" s="105">
        <f ca="1" t="shared" si="19"/>
        <v>91</v>
      </c>
      <c r="G35" s="105">
        <f ca="1" t="shared" si="19"/>
        <v>66</v>
      </c>
      <c r="H35" s="105">
        <f ca="1" t="shared" si="19"/>
        <v>96</v>
      </c>
      <c r="I35" s="107">
        <f ca="1" t="shared" si="19"/>
        <v>6</v>
      </c>
      <c r="J35" s="123"/>
      <c r="L35" s="124">
        <f t="shared" si="21"/>
        <v>11</v>
      </c>
      <c r="M35" s="105">
        <v>6</v>
      </c>
    </row>
    <row r="36" spans="1:13" ht="12.75">
      <c r="A36" s="105">
        <f ca="1" t="shared" si="20"/>
        <v>9</v>
      </c>
      <c r="B36" s="105">
        <f ca="1" t="shared" si="19"/>
        <v>5817</v>
      </c>
      <c r="C36" s="105" t="str">
        <f ca="1" t="shared" si="19"/>
        <v>Globe_Trotters</v>
      </c>
      <c r="D36" s="105">
        <f ca="1" t="shared" si="19"/>
        <v>45</v>
      </c>
      <c r="E36" s="105">
        <f ca="1" t="shared" si="19"/>
        <v>65</v>
      </c>
      <c r="F36" s="105">
        <f ca="1" t="shared" si="19"/>
        <v>80</v>
      </c>
      <c r="G36" s="105">
        <f ca="1" t="shared" si="19"/>
      </c>
      <c r="H36" s="105">
        <f ca="1" t="shared" si="19"/>
        <v>80</v>
      </c>
      <c r="I36" s="107">
        <f ca="1" t="shared" si="19"/>
        <v>7</v>
      </c>
      <c r="J36" s="123"/>
      <c r="L36" s="124">
        <f t="shared" si="21"/>
        <v>10</v>
      </c>
      <c r="M36" s="105">
        <v>7</v>
      </c>
    </row>
    <row r="37" spans="1:13" ht="12.75">
      <c r="A37" s="105">
        <f ca="1" t="shared" si="20"/>
        <v>17</v>
      </c>
      <c r="B37" s="105">
        <f ca="1" t="shared" si="19"/>
        <v>6842</v>
      </c>
      <c r="C37" s="105" t="str">
        <f ca="1" t="shared" si="19"/>
        <v>The_Unstoppable_Bots</v>
      </c>
      <c r="D37" s="105">
        <f ca="1" t="shared" si="19"/>
        <v>45</v>
      </c>
      <c r="E37" s="105">
        <f ca="1" t="shared" si="19"/>
        <v>40</v>
      </c>
      <c r="F37" s="105">
        <f ca="1" t="shared" si="19"/>
        <v>80</v>
      </c>
      <c r="G37" s="105">
        <f ca="1" t="shared" si="19"/>
      </c>
      <c r="H37" s="105">
        <f ca="1" t="shared" si="19"/>
        <v>80</v>
      </c>
      <c r="I37" s="107">
        <f ca="1" t="shared" si="19"/>
        <v>8</v>
      </c>
      <c r="J37" s="123"/>
      <c r="L37" s="124">
        <f t="shared" si="21"/>
        <v>18</v>
      </c>
      <c r="M37" s="105">
        <v>8</v>
      </c>
    </row>
    <row r="38" spans="1:13" ht="12.75">
      <c r="A38" s="105">
        <f ca="1" t="shared" si="20"/>
        <v>20</v>
      </c>
      <c r="B38" s="105">
        <f ca="1" t="shared" si="19"/>
        <v>1992</v>
      </c>
      <c r="C38" s="105" t="str">
        <f ca="1" t="shared" si="19"/>
        <v>Shadow_Dragons</v>
      </c>
      <c r="D38" s="105">
        <f ca="1" t="shared" si="19"/>
        <v>65</v>
      </c>
      <c r="E38" s="105">
        <f ca="1" t="shared" si="19"/>
        <v>75</v>
      </c>
      <c r="F38" s="105">
        <f ca="1" t="shared" si="19"/>
        <v>50</v>
      </c>
      <c r="G38" s="105">
        <f ca="1" t="shared" si="19"/>
      </c>
      <c r="H38" s="105">
        <f ca="1" t="shared" si="19"/>
        <v>75</v>
      </c>
      <c r="I38" s="107">
        <f ca="1" t="shared" si="19"/>
        <v>9</v>
      </c>
      <c r="J38" s="123"/>
      <c r="L38" s="124">
        <f t="shared" si="21"/>
        <v>21</v>
      </c>
      <c r="M38" s="105">
        <v>9</v>
      </c>
    </row>
    <row r="39" spans="1:13" ht="12.75">
      <c r="A39" s="105">
        <f ca="1" t="shared" si="20"/>
        <v>2</v>
      </c>
      <c r="B39" s="105">
        <f ca="1" t="shared" si="19"/>
        <v>4966</v>
      </c>
      <c r="C39" s="105" t="str">
        <f ca="1" t="shared" si="19"/>
        <v>Lego_Lightning</v>
      </c>
      <c r="D39" s="105">
        <f ca="1" t="shared" si="19"/>
        <v>15</v>
      </c>
      <c r="E39" s="105">
        <f ca="1" t="shared" si="19"/>
        <v>75</v>
      </c>
      <c r="F39" s="105">
        <f ca="1" t="shared" si="19"/>
        <v>35</v>
      </c>
      <c r="G39" s="105">
        <f ca="1" t="shared" si="19"/>
      </c>
      <c r="H39" s="105">
        <f ca="1" t="shared" si="19"/>
        <v>75</v>
      </c>
      <c r="I39" s="107">
        <f ca="1" t="shared" si="19"/>
        <v>10</v>
      </c>
      <c r="J39" s="123"/>
      <c r="L39" s="124">
        <f t="shared" si="21"/>
        <v>3</v>
      </c>
      <c r="M39" s="105">
        <v>10</v>
      </c>
    </row>
    <row r="40" spans="1:13" ht="12.75">
      <c r="A40" s="105">
        <f ca="1" t="shared" si="20"/>
        <v>21</v>
      </c>
      <c r="B40" s="105">
        <f ca="1" t="shared" si="19"/>
        <v>3591</v>
      </c>
      <c r="C40" s="105" t="str">
        <f ca="1" t="shared" si="19"/>
        <v>Bionic_Builders</v>
      </c>
      <c r="D40" s="105">
        <f ca="1" t="shared" si="19"/>
        <v>70</v>
      </c>
      <c r="E40" s="105">
        <f ca="1" t="shared" si="19"/>
        <v>50</v>
      </c>
      <c r="F40" s="105">
        <f ca="1" t="shared" si="19"/>
        <v>45</v>
      </c>
      <c r="G40" s="105">
        <f ca="1" t="shared" si="19"/>
        <v>40</v>
      </c>
      <c r="H40" s="105">
        <f ca="1" t="shared" si="19"/>
        <v>70</v>
      </c>
      <c r="I40" s="107">
        <f ca="1" t="shared" si="19"/>
        <v>11</v>
      </c>
      <c r="J40" s="123"/>
      <c r="L40" s="124">
        <f t="shared" si="21"/>
        <v>22</v>
      </c>
      <c r="M40" s="105">
        <v>11</v>
      </c>
    </row>
    <row r="41" spans="1:13" ht="12.75">
      <c r="A41" s="105">
        <f ca="1" t="shared" si="20"/>
        <v>11</v>
      </c>
      <c r="B41" s="105">
        <f ca="1" t="shared" si="19"/>
        <v>1342</v>
      </c>
      <c r="C41" s="105" t="str">
        <f ca="1" t="shared" si="19"/>
        <v>Master_MindStorms</v>
      </c>
      <c r="D41" s="105">
        <f ca="1" t="shared" si="19"/>
        <v>70</v>
      </c>
      <c r="E41" s="105">
        <f ca="1" t="shared" si="19"/>
        <v>55</v>
      </c>
      <c r="F41" s="105">
        <f ca="1" t="shared" si="19"/>
      </c>
      <c r="G41" s="105">
        <f ca="1" t="shared" si="19"/>
      </c>
      <c r="H41" s="105">
        <f ca="1" t="shared" si="19"/>
        <v>70</v>
      </c>
      <c r="I41" s="107">
        <f ca="1" t="shared" si="19"/>
        <v>12</v>
      </c>
      <c r="J41" s="123"/>
      <c r="L41" s="124">
        <f t="shared" si="21"/>
        <v>12</v>
      </c>
      <c r="M41" s="105">
        <v>12</v>
      </c>
    </row>
    <row r="42" spans="1:13" ht="12.75">
      <c r="A42" s="105">
        <f ca="1" t="shared" si="20"/>
        <v>12</v>
      </c>
      <c r="B42" s="105">
        <f ca="1" t="shared" si="19"/>
        <v>5851</v>
      </c>
      <c r="C42" s="105" t="str">
        <f ca="1" t="shared" si="19"/>
        <v>Robot_Snappers</v>
      </c>
      <c r="D42" s="105">
        <f ca="1" t="shared" si="19"/>
        <v>65</v>
      </c>
      <c r="E42" s="105">
        <f ca="1" t="shared" si="19"/>
        <v>40</v>
      </c>
      <c r="F42" s="105">
        <f ca="1" t="shared" si="19"/>
        <v>60</v>
      </c>
      <c r="G42" s="105">
        <f ca="1" t="shared" si="19"/>
      </c>
      <c r="H42" s="105">
        <f ca="1" t="shared" si="19"/>
        <v>65</v>
      </c>
      <c r="I42" s="107">
        <f ca="1" t="shared" si="19"/>
        <v>13</v>
      </c>
      <c r="J42" s="123"/>
      <c r="L42" s="124">
        <f t="shared" si="21"/>
        <v>13</v>
      </c>
      <c r="M42" s="105">
        <v>13</v>
      </c>
    </row>
    <row r="43" spans="1:13" ht="12.75">
      <c r="A43" s="105">
        <f ca="1" t="shared" si="20"/>
        <v>24</v>
      </c>
      <c r="B43" s="105" t="str">
        <f ca="1" t="shared" si="19"/>
        <v>?</v>
      </c>
      <c r="C43" s="105" t="str">
        <f ca="1" t="shared" si="19"/>
        <v>Polar Bots</v>
      </c>
      <c r="D43" s="105">
        <f ca="1" t="shared" si="19"/>
        <v>45</v>
      </c>
      <c r="E43" s="105">
        <f aca="true" ca="1" t="shared" si="22" ref="B43:I53">OFFSET(E$1,$A43,0)</f>
        <v>30</v>
      </c>
      <c r="F43" s="105">
        <f ca="1" t="shared" si="22"/>
        <v>35</v>
      </c>
      <c r="G43" s="105">
        <f ca="1" t="shared" si="22"/>
        <v>65</v>
      </c>
      <c r="H43" s="105">
        <f ca="1" t="shared" si="22"/>
        <v>65</v>
      </c>
      <c r="I43" s="107">
        <f ca="1" t="shared" si="22"/>
        <v>14</v>
      </c>
      <c r="J43" s="123"/>
      <c r="L43" s="124">
        <f t="shared" si="21"/>
        <v>25</v>
      </c>
      <c r="M43" s="105">
        <v>14</v>
      </c>
    </row>
    <row r="44" spans="1:13" ht="12.75">
      <c r="A44" s="105">
        <f ca="1" t="shared" si="20"/>
        <v>6</v>
      </c>
      <c r="B44" s="105">
        <f ca="1" t="shared" si="22"/>
        <v>5164</v>
      </c>
      <c r="C44" s="105" t="str">
        <f ca="1" t="shared" si="22"/>
        <v>Cyborgs</v>
      </c>
      <c r="D44" s="105">
        <f ca="1" t="shared" si="22"/>
        <v>55</v>
      </c>
      <c r="E44" s="105">
        <f ca="1" t="shared" si="22"/>
        <v>62</v>
      </c>
      <c r="F44" s="105">
        <f ca="1" t="shared" si="22"/>
        <v>56</v>
      </c>
      <c r="G44" s="105">
        <f ca="1" t="shared" si="22"/>
      </c>
      <c r="H44" s="105">
        <f ca="1" t="shared" si="22"/>
        <v>62</v>
      </c>
      <c r="I44" s="107">
        <f ca="1" t="shared" si="22"/>
        <v>15</v>
      </c>
      <c r="J44" s="123"/>
      <c r="L44" s="124">
        <f t="shared" si="21"/>
        <v>7</v>
      </c>
      <c r="M44" s="105">
        <v>15</v>
      </c>
    </row>
    <row r="45" spans="1:13" ht="12.75">
      <c r="A45" s="105">
        <f ca="1" t="shared" si="20"/>
        <v>1</v>
      </c>
      <c r="B45" s="105">
        <f ca="1" t="shared" si="22"/>
        <v>4815</v>
      </c>
      <c r="C45" s="105" t="str">
        <f ca="1" t="shared" si="22"/>
        <v>KARP</v>
      </c>
      <c r="D45" s="105">
        <f ca="1" t="shared" si="22"/>
        <v>50</v>
      </c>
      <c r="E45" s="105">
        <f ca="1" t="shared" si="22"/>
        <v>40</v>
      </c>
      <c r="F45" s="105">
        <f ca="1" t="shared" si="22"/>
        <v>55</v>
      </c>
      <c r="G45" s="105">
        <f ca="1" t="shared" si="22"/>
        <v>50</v>
      </c>
      <c r="H45" s="105">
        <f ca="1" t="shared" si="22"/>
        <v>55</v>
      </c>
      <c r="I45" s="107">
        <f ca="1" t="shared" si="22"/>
        <v>16</v>
      </c>
      <c r="J45" s="123"/>
      <c r="L45" s="124">
        <f t="shared" si="21"/>
        <v>2</v>
      </c>
      <c r="M45" s="105">
        <v>16</v>
      </c>
    </row>
    <row r="46" spans="1:13" ht="12.75">
      <c r="A46" s="105">
        <f ca="1" t="shared" si="20"/>
        <v>15</v>
      </c>
      <c r="B46" s="105">
        <f ca="1" t="shared" si="22"/>
        <v>1039</v>
      </c>
      <c r="C46" s="105" t="str">
        <f ca="1" t="shared" si="22"/>
        <v>Los_Altos_Geek_Squad</v>
      </c>
      <c r="D46" s="105">
        <f ca="1" t="shared" si="22"/>
        <v>55</v>
      </c>
      <c r="E46" s="105">
        <f ca="1" t="shared" si="22"/>
        <v>35</v>
      </c>
      <c r="F46" s="105">
        <f ca="1" t="shared" si="22"/>
      </c>
      <c r="G46" s="105">
        <f ca="1" t="shared" si="22"/>
      </c>
      <c r="H46" s="105">
        <f ca="1" t="shared" si="22"/>
        <v>55</v>
      </c>
      <c r="I46" s="107">
        <f ca="1" t="shared" si="22"/>
        <v>17</v>
      </c>
      <c r="J46" s="123"/>
      <c r="L46" s="124">
        <f t="shared" si="21"/>
        <v>16</v>
      </c>
      <c r="M46" s="105">
        <v>17</v>
      </c>
    </row>
    <row r="47" spans="1:13" ht="12.75">
      <c r="A47" s="105">
        <f ca="1" t="shared" si="20"/>
        <v>3</v>
      </c>
      <c r="B47" s="105">
        <f ca="1" t="shared" si="22"/>
        <v>5558</v>
      </c>
      <c r="C47" s="105" t="str">
        <f ca="1" t="shared" si="22"/>
        <v>Springer_Starbots</v>
      </c>
      <c r="D47" s="105">
        <f ca="1" t="shared" si="22"/>
        <v>45</v>
      </c>
      <c r="E47" s="105">
        <f ca="1" t="shared" si="22"/>
        <v>50</v>
      </c>
      <c r="F47" s="105">
        <f ca="1" t="shared" si="22"/>
      </c>
      <c r="G47" s="105">
        <f ca="1" t="shared" si="22"/>
      </c>
      <c r="H47" s="105">
        <f ca="1" t="shared" si="22"/>
        <v>50</v>
      </c>
      <c r="I47" s="107">
        <f ca="1" t="shared" si="22"/>
        <v>18</v>
      </c>
      <c r="J47" s="123"/>
      <c r="L47" s="124">
        <f t="shared" si="21"/>
        <v>4</v>
      </c>
      <c r="M47" s="105">
        <v>18</v>
      </c>
    </row>
    <row r="48" spans="1:13" ht="12.75">
      <c r="A48" s="105">
        <f ca="1" t="shared" si="20"/>
        <v>19</v>
      </c>
      <c r="B48" s="105">
        <f ca="1" t="shared" si="22"/>
        <v>6910</v>
      </c>
      <c r="C48" s="105" t="str">
        <f ca="1" t="shared" si="22"/>
        <v>NotBoyBots</v>
      </c>
      <c r="D48" s="105">
        <f ca="1" t="shared" si="22"/>
        <v>50</v>
      </c>
      <c r="E48" s="105">
        <f ca="1" t="shared" si="22"/>
        <v>25</v>
      </c>
      <c r="F48" s="105">
        <f ca="1" t="shared" si="22"/>
      </c>
      <c r="G48" s="105">
        <f ca="1" t="shared" si="22"/>
      </c>
      <c r="H48" s="105">
        <f ca="1" t="shared" si="22"/>
        <v>50</v>
      </c>
      <c r="I48" s="107">
        <f ca="1" t="shared" si="22"/>
        <v>19</v>
      </c>
      <c r="J48" s="123"/>
      <c r="L48" s="124">
        <f t="shared" si="21"/>
        <v>20</v>
      </c>
      <c r="M48" s="105">
        <v>19</v>
      </c>
    </row>
    <row r="49" spans="1:13" ht="12.75">
      <c r="A49" s="105">
        <f ca="1" t="shared" si="20"/>
        <v>4</v>
      </c>
      <c r="B49" s="105">
        <f ca="1" t="shared" si="22"/>
        <v>4967</v>
      </c>
      <c r="C49" s="105" t="str">
        <f ca="1" t="shared" si="22"/>
        <v>Lightning Legos</v>
      </c>
      <c r="D49" s="105">
        <f ca="1" t="shared" si="22"/>
        <v>40</v>
      </c>
      <c r="E49" s="105">
        <f ca="1" t="shared" si="22"/>
        <v>35</v>
      </c>
      <c r="F49" s="105">
        <f ca="1" t="shared" si="22"/>
      </c>
      <c r="G49" s="105">
        <f ca="1" t="shared" si="22"/>
      </c>
      <c r="H49" s="105">
        <f ca="1" t="shared" si="22"/>
        <v>40</v>
      </c>
      <c r="I49" s="107">
        <f ca="1" t="shared" si="22"/>
        <v>20</v>
      </c>
      <c r="J49" s="123"/>
      <c r="L49" s="124">
        <f t="shared" si="21"/>
        <v>5</v>
      </c>
      <c r="M49" s="105">
        <v>20</v>
      </c>
    </row>
    <row r="50" spans="1:13" ht="12.75">
      <c r="A50" s="105">
        <f ca="1" t="shared" si="20"/>
        <v>5</v>
      </c>
      <c r="B50" s="105">
        <f ca="1" t="shared" si="22"/>
        <v>5018</v>
      </c>
      <c r="C50" s="105" t="str">
        <f ca="1" t="shared" si="22"/>
        <v>The Teeth</v>
      </c>
      <c r="D50" s="105">
        <f ca="1" t="shared" si="22"/>
        <v>25</v>
      </c>
      <c r="E50" s="105">
        <f ca="1" t="shared" si="22"/>
        <v>25</v>
      </c>
      <c r="F50" s="105">
        <f ca="1" t="shared" si="22"/>
        <v>30</v>
      </c>
      <c r="G50" s="105">
        <f ca="1" t="shared" si="22"/>
      </c>
      <c r="H50" s="105">
        <f ca="1" t="shared" si="22"/>
        <v>30</v>
      </c>
      <c r="I50" s="107">
        <f ca="1" t="shared" si="22"/>
        <v>21</v>
      </c>
      <c r="J50" s="123"/>
      <c r="L50" s="124">
        <f t="shared" si="21"/>
        <v>6</v>
      </c>
      <c r="M50" s="105">
        <v>21</v>
      </c>
    </row>
    <row r="51" spans="1:13" ht="12.75">
      <c r="A51" s="105">
        <f ca="1" t="shared" si="20"/>
        <v>18</v>
      </c>
      <c r="B51" s="105">
        <f ca="1" t="shared" si="22"/>
        <v>6914</v>
      </c>
      <c r="C51" s="105" t="str">
        <f ca="1" t="shared" si="22"/>
        <v>Bullis_Boyz</v>
      </c>
      <c r="D51" s="105">
        <f ca="1" t="shared" si="22"/>
        <v>30</v>
      </c>
      <c r="E51" s="105">
        <f ca="1" t="shared" si="22"/>
        <v>25</v>
      </c>
      <c r="F51" s="105">
        <f ca="1" t="shared" si="22"/>
      </c>
      <c r="G51" s="105">
        <f ca="1" t="shared" si="22"/>
      </c>
      <c r="H51" s="105">
        <f ca="1" t="shared" si="22"/>
        <v>30</v>
      </c>
      <c r="I51" s="107">
        <f ca="1" t="shared" si="22"/>
        <v>22</v>
      </c>
      <c r="J51" s="123"/>
      <c r="L51" s="124">
        <f t="shared" si="21"/>
        <v>19</v>
      </c>
      <c r="M51" s="105">
        <v>22</v>
      </c>
    </row>
    <row r="52" spans="1:13" ht="12.75">
      <c r="A52" s="105">
        <f ca="1" t="shared" si="20"/>
        <v>8</v>
      </c>
      <c r="B52" s="105">
        <f ca="1" t="shared" si="22"/>
        <v>5775</v>
      </c>
      <c r="C52" s="105" t="str">
        <f ca="1" t="shared" si="22"/>
        <v>Team 5775</v>
      </c>
      <c r="D52" s="105">
        <f ca="1" t="shared" si="22"/>
        <v>23</v>
      </c>
      <c r="E52" s="105">
        <f ca="1" t="shared" si="22"/>
      </c>
      <c r="F52" s="105">
        <f ca="1" t="shared" si="22"/>
      </c>
      <c r="G52" s="105">
        <f ca="1" t="shared" si="22"/>
      </c>
      <c r="H52" s="105">
        <f ca="1" t="shared" si="22"/>
        <v>23</v>
      </c>
      <c r="I52" s="107">
        <f ca="1" t="shared" si="22"/>
        <v>23</v>
      </c>
      <c r="J52" s="123"/>
      <c r="L52" s="124">
        <f t="shared" si="21"/>
        <v>9</v>
      </c>
      <c r="M52" s="105">
        <v>23</v>
      </c>
    </row>
    <row r="53" spans="1:13" ht="12.75">
      <c r="A53" s="105">
        <f ca="1" t="shared" si="20"/>
        <v>22</v>
      </c>
      <c r="B53" s="105">
        <f ca="1" t="shared" si="22"/>
        <v>3641</v>
      </c>
      <c r="C53" s="105" t="str">
        <f ca="1" t="shared" si="22"/>
        <v>Lego_Sages</v>
      </c>
      <c r="D53" s="105">
        <f ca="1" t="shared" si="22"/>
        <v>20</v>
      </c>
      <c r="E53" s="105">
        <f ca="1" t="shared" si="22"/>
      </c>
      <c r="F53" s="105">
        <f ca="1" t="shared" si="22"/>
      </c>
      <c r="G53" s="105">
        <f ca="1" t="shared" si="22"/>
      </c>
      <c r="H53" s="105">
        <f ca="1" t="shared" si="22"/>
        <v>20</v>
      </c>
      <c r="I53" s="107">
        <f ca="1" t="shared" si="22"/>
        <v>24</v>
      </c>
      <c r="J53" s="123"/>
      <c r="L53" s="124">
        <f t="shared" si="21"/>
        <v>23</v>
      </c>
      <c r="M53" s="105">
        <v>24</v>
      </c>
    </row>
    <row r="54" spans="1:13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</row>
    <row r="55" spans="1:13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</row>
  </sheetData>
  <conditionalFormatting sqref="I28:N28 O26:O28 L26:N27 I26:J27 L2:L25 J2:J25 N2:O25">
    <cfRule type="cellIs" priority="1" dxfId="9" operator="equal" stopIfTrue="1">
      <formula>1</formula>
    </cfRule>
    <cfRule type="cellIs" priority="2" dxfId="11" operator="equal" stopIfTrue="1">
      <formula>2</formula>
    </cfRule>
    <cfRule type="cellIs" priority="3" dxfId="8" operator="equal" stopIfTrue="1">
      <formula>3</formula>
    </cfRule>
  </conditionalFormatting>
  <conditionalFormatting sqref="D2:G27">
    <cfRule type="cellIs" priority="4" dxfId="12" operator="equal" stopIfTrue="1">
      <formula>""</formula>
    </cfRule>
  </conditionalFormatting>
  <conditionalFormatting sqref="M2:M25 I2:I25 I30:I53">
    <cfRule type="cellIs" priority="5" dxfId="9" operator="equal" stopIfTrue="1">
      <formula>1</formula>
    </cfRule>
    <cfRule type="cellIs" priority="6" dxfId="8" operator="equal" stopIfTrue="1">
      <formula>2</formula>
    </cfRule>
    <cfRule type="cellIs" priority="7" dxfId="10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AD137"/>
  <sheetViews>
    <sheetView zoomScalePageLayoutView="0" workbookViewId="0" topLeftCell="A1">
      <selection activeCell="A1" sqref="A1"/>
      <selection activeCell="A1" sqref="A1"/>
    </sheetView>
  </sheetViews>
  <sheetFormatPr defaultColWidth="3.421875" defaultRowHeight="23.25" customHeight="1"/>
  <cols>
    <col min="1" max="1" width="33.421875" style="21" customWidth="1"/>
    <col min="2" max="2" width="2.140625" style="21" customWidth="1"/>
    <col min="3" max="3" width="2.140625" style="2" customWidth="1"/>
    <col min="4" max="8" width="4.00390625" style="1" hidden="1" customWidth="1"/>
    <col min="9" max="11" width="3.140625" style="1" hidden="1" customWidth="1"/>
    <col min="12" max="12" width="4.28125" style="27" hidden="1" customWidth="1"/>
    <col min="13" max="13" width="6.421875" style="25" customWidth="1"/>
    <col min="14" max="14" width="7.7109375" style="57" customWidth="1"/>
    <col min="15" max="16" width="6.421875" style="24" customWidth="1"/>
    <col min="17" max="17" width="6.421875" style="2" customWidth="1"/>
    <col min="18" max="18" width="3.00390625" style="2" customWidth="1"/>
    <col min="19" max="20" width="6.421875" style="2" customWidth="1"/>
    <col min="21" max="21" width="6.421875" style="23" customWidth="1"/>
    <col min="22" max="22" width="3.421875" style="24" customWidth="1"/>
    <col min="23" max="24" width="5.7109375" style="21" customWidth="1"/>
    <col min="25" max="25" width="5.7109375" style="24" customWidth="1"/>
    <col min="26" max="26" width="5.7109375" style="26" customWidth="1"/>
  </cols>
  <sheetData>
    <row r="1" spans="1:30" ht="27.75" customHeight="1" thickBot="1">
      <c r="A1" s="223" t="s">
        <v>29</v>
      </c>
      <c r="B1" s="224"/>
      <c r="C1" s="225"/>
      <c r="D1" s="226"/>
      <c r="E1" s="226"/>
      <c r="F1" s="226"/>
      <c r="G1" s="226"/>
      <c r="H1" s="226"/>
      <c r="I1" s="226"/>
      <c r="J1" s="226"/>
      <c r="K1" s="226"/>
      <c r="L1" s="227"/>
      <c r="M1" s="228"/>
      <c r="N1" s="225"/>
      <c r="O1" s="229" t="s">
        <v>80</v>
      </c>
      <c r="P1" s="230"/>
      <c r="Q1" s="229" t="s">
        <v>17</v>
      </c>
      <c r="R1" s="231"/>
      <c r="S1" s="232"/>
      <c r="T1" s="225"/>
      <c r="U1" s="233" t="s">
        <v>81</v>
      </c>
      <c r="X1" s="24"/>
      <c r="Z1" s="24"/>
      <c r="AA1" s="24"/>
      <c r="AB1" s="24"/>
      <c r="AC1" s="24"/>
      <c r="AD1" s="9"/>
    </row>
    <row r="2" spans="4:30" ht="9.75" customHeight="1">
      <c r="D2" s="31" t="s">
        <v>19</v>
      </c>
      <c r="E2" s="31" t="s">
        <v>20</v>
      </c>
      <c r="F2" s="31" t="s">
        <v>21</v>
      </c>
      <c r="G2" s="31" t="s">
        <v>14</v>
      </c>
      <c r="H2" s="31" t="s">
        <v>15</v>
      </c>
      <c r="I2" s="31" t="s">
        <v>23</v>
      </c>
      <c r="J2" s="31" t="s">
        <v>24</v>
      </c>
      <c r="K2" s="31" t="s">
        <v>25</v>
      </c>
      <c r="L2" s="45"/>
      <c r="M2" s="2"/>
      <c r="N2" s="2"/>
      <c r="O2" s="2"/>
      <c r="T2" s="23"/>
      <c r="U2" s="24"/>
      <c r="W2" s="24"/>
      <c r="X2" s="24"/>
      <c r="Z2" s="24"/>
      <c r="AA2" s="24"/>
      <c r="AB2" s="24"/>
      <c r="AC2" s="24"/>
      <c r="AD2" s="24"/>
    </row>
    <row r="3" spans="1:26" ht="22.5" customHeight="1">
      <c r="A3" s="68" t="s">
        <v>37</v>
      </c>
      <c r="B3" s="61"/>
      <c r="D3" s="54">
        <v>5</v>
      </c>
      <c r="E3" s="49"/>
      <c r="F3" s="49"/>
      <c r="G3" s="30">
        <f>IF(L3="","",L3-1)</f>
      </c>
      <c r="H3" s="30">
        <f>IF(L3="","",D3*G3)</f>
      </c>
      <c r="I3" s="30"/>
      <c r="J3" s="30"/>
      <c r="K3" s="30"/>
      <c r="L3" s="48"/>
      <c r="M3" s="2"/>
      <c r="N3" s="2"/>
      <c r="O3" s="2"/>
      <c r="P3" s="2"/>
      <c r="S3"/>
      <c r="T3"/>
      <c r="U3"/>
      <c r="V3"/>
      <c r="W3"/>
      <c r="X3"/>
      <c r="Y3"/>
      <c r="Z3"/>
    </row>
    <row r="4" spans="1:21" ht="22.5" customHeight="1">
      <c r="A4" s="68" t="s">
        <v>34</v>
      </c>
      <c r="B4" s="61">
        <f>B5</f>
      </c>
      <c r="D4" s="54">
        <v>5</v>
      </c>
      <c r="E4" s="49"/>
      <c r="F4" s="49"/>
      <c r="G4" s="30">
        <f>IF(L4="","",L4-1)</f>
      </c>
      <c r="H4" s="30">
        <f aca="true" t="shared" si="0" ref="H4:H23">IF(L4="","",D4*G4)</f>
      </c>
      <c r="I4" s="30">
        <f>I5</f>
      </c>
      <c r="J4" s="30"/>
      <c r="K4" s="30"/>
      <c r="L4" s="48"/>
      <c r="M4" s="2"/>
      <c r="N4" s="2"/>
      <c r="O4" s="2"/>
      <c r="P4" s="2"/>
      <c r="U4" s="2"/>
    </row>
    <row r="5" spans="1:24" ht="22.5" customHeight="1">
      <c r="A5" s="68" t="s">
        <v>35</v>
      </c>
      <c r="B5" s="61">
        <f>IF($I$5=1,1,"")</f>
      </c>
      <c r="D5" s="54">
        <v>4</v>
      </c>
      <c r="E5" s="49"/>
      <c r="F5" s="49"/>
      <c r="G5" s="30">
        <f>IF(L5="","",L5-1)</f>
      </c>
      <c r="H5" s="30">
        <f t="shared" si="0"/>
      </c>
      <c r="I5" s="30">
        <f>IF(SUM(L4:L5)&gt;10,1,"")</f>
      </c>
      <c r="J5" s="30"/>
      <c r="K5" s="30"/>
      <c r="L5" s="48"/>
      <c r="M5" s="2"/>
      <c r="N5" s="2"/>
      <c r="O5" s="2"/>
      <c r="P5" s="2"/>
      <c r="U5" s="2"/>
      <c r="W5" s="2"/>
      <c r="X5" s="2"/>
    </row>
    <row r="6" spans="1:24" ht="22.5" customHeight="1">
      <c r="A6" s="69" t="s">
        <v>30</v>
      </c>
      <c r="B6" s="61"/>
      <c r="D6" s="54">
        <v>10</v>
      </c>
      <c r="E6" s="49"/>
      <c r="F6" s="49"/>
      <c r="G6" s="30">
        <f>IF(L6="","",L6-1)</f>
        <v>-1</v>
      </c>
      <c r="H6" s="30">
        <f t="shared" si="0"/>
        <v>-10</v>
      </c>
      <c r="I6" s="30"/>
      <c r="J6" s="30"/>
      <c r="K6" s="30"/>
      <c r="L6" s="53">
        <v>0</v>
      </c>
      <c r="M6" s="2"/>
      <c r="N6" s="2"/>
      <c r="O6" s="2"/>
      <c r="P6" s="2"/>
      <c r="U6" s="2"/>
      <c r="V6" s="2"/>
      <c r="W6" s="2"/>
      <c r="X6" s="2"/>
    </row>
    <row r="7" spans="1:24" ht="22.5" customHeight="1">
      <c r="A7" s="69" t="s">
        <v>31</v>
      </c>
      <c r="B7" s="61"/>
      <c r="D7" s="54">
        <v>10</v>
      </c>
      <c r="E7" s="49"/>
      <c r="F7" s="49"/>
      <c r="G7" s="30">
        <f>IF(L7="","",IF(L7=1,0,1))</f>
      </c>
      <c r="H7" s="30">
        <f t="shared" si="0"/>
      </c>
      <c r="I7" s="30"/>
      <c r="J7" s="30"/>
      <c r="K7" s="30"/>
      <c r="L7" s="48"/>
      <c r="M7" s="2"/>
      <c r="N7" s="2"/>
      <c r="O7" s="2"/>
      <c r="P7" s="2"/>
      <c r="V7" s="2"/>
      <c r="W7" s="2"/>
      <c r="X7" s="2"/>
    </row>
    <row r="8" spans="1:24" ht="22.5" customHeight="1">
      <c r="A8" s="69" t="s">
        <v>32</v>
      </c>
      <c r="B8" s="61"/>
      <c r="D8" s="54">
        <v>10</v>
      </c>
      <c r="E8" s="49"/>
      <c r="F8" s="49"/>
      <c r="G8" s="30">
        <f>IF(L8="","",IF(L8=1,0,1))</f>
      </c>
      <c r="H8" s="30">
        <f t="shared" si="0"/>
      </c>
      <c r="I8" s="30"/>
      <c r="J8" s="30"/>
      <c r="K8" s="30"/>
      <c r="L8" s="48"/>
      <c r="M8" s="2"/>
      <c r="N8" s="2"/>
      <c r="O8" s="2"/>
      <c r="P8" s="2"/>
      <c r="V8" s="2"/>
      <c r="W8" s="2"/>
      <c r="X8" s="2"/>
    </row>
    <row r="9" spans="1:24" ht="22.5" customHeight="1">
      <c r="A9" s="69" t="s">
        <v>33</v>
      </c>
      <c r="B9" s="61"/>
      <c r="D9" s="54">
        <v>10</v>
      </c>
      <c r="E9" s="49"/>
      <c r="F9" s="49"/>
      <c r="G9" s="30">
        <f>IF(L9="","",IF(L9=1,0,1))</f>
      </c>
      <c r="H9" s="30">
        <f t="shared" si="0"/>
      </c>
      <c r="I9" s="30"/>
      <c r="J9" s="30"/>
      <c r="K9" s="30"/>
      <c r="L9" s="48"/>
      <c r="M9" s="2"/>
      <c r="N9" s="2"/>
      <c r="O9" s="2"/>
      <c r="P9" s="2"/>
      <c r="U9" s="2"/>
      <c r="V9" s="2"/>
      <c r="W9" s="2"/>
      <c r="X9" s="2"/>
    </row>
    <row r="10" spans="1:24" ht="22.5" customHeight="1">
      <c r="A10" s="69" t="s">
        <v>36</v>
      </c>
      <c r="B10" s="61"/>
      <c r="D10" s="54">
        <v>10</v>
      </c>
      <c r="E10" s="49"/>
      <c r="F10" s="49"/>
      <c r="G10" s="30">
        <f>IF(L10="","",IF(L10=1,0,1))</f>
      </c>
      <c r="H10" s="30">
        <f t="shared" si="0"/>
      </c>
      <c r="I10" s="30"/>
      <c r="J10" s="30"/>
      <c r="K10" s="30"/>
      <c r="L10" s="48"/>
      <c r="M10" s="2"/>
      <c r="N10" s="2"/>
      <c r="O10" s="2"/>
      <c r="P10" s="2"/>
      <c r="U10" s="2"/>
      <c r="V10" s="2"/>
      <c r="W10" s="2"/>
      <c r="X10" s="2"/>
    </row>
    <row r="11" spans="1:24" ht="22.5" customHeight="1">
      <c r="A11" s="69" t="s">
        <v>38</v>
      </c>
      <c r="B11" s="61"/>
      <c r="D11" s="54">
        <v>15</v>
      </c>
      <c r="E11" s="49"/>
      <c r="F11" s="49"/>
      <c r="G11" s="30">
        <f>IF(L11="","",IF(L11=1,0,1))</f>
      </c>
      <c r="H11" s="30">
        <f t="shared" si="0"/>
      </c>
      <c r="I11" s="30"/>
      <c r="J11" s="30"/>
      <c r="K11" s="30"/>
      <c r="L11" s="48"/>
      <c r="M11" s="2"/>
      <c r="N11" s="2"/>
      <c r="P11" s="2"/>
      <c r="V11" s="2"/>
      <c r="W11" s="2"/>
      <c r="X11" s="2"/>
    </row>
    <row r="12" spans="1:16" ht="22.5" customHeight="1">
      <c r="A12" s="68" t="s">
        <v>39</v>
      </c>
      <c r="B12" s="61"/>
      <c r="D12" s="50">
        <v>10</v>
      </c>
      <c r="E12" s="54">
        <v>15</v>
      </c>
      <c r="F12" s="49"/>
      <c r="G12" s="30" t="s">
        <v>22</v>
      </c>
      <c r="H12" s="30">
        <f>IF(L12="","",IF(L12=1,0,IF(L12=2,D12,E12)))</f>
      </c>
      <c r="I12" s="30"/>
      <c r="J12" s="30"/>
      <c r="K12" s="30"/>
      <c r="L12" s="48"/>
      <c r="M12" s="2"/>
      <c r="N12" s="2"/>
      <c r="O12" s="2"/>
      <c r="P12" s="2"/>
    </row>
    <row r="13" spans="1:24" ht="22.5" customHeight="1">
      <c r="A13" s="68" t="s">
        <v>40</v>
      </c>
      <c r="B13" s="61"/>
      <c r="D13" s="50">
        <v>10</v>
      </c>
      <c r="E13" s="54">
        <v>15</v>
      </c>
      <c r="F13" s="49"/>
      <c r="G13" s="30" t="s">
        <v>22</v>
      </c>
      <c r="H13" s="30">
        <f>IF(L13="","",IF(L13=1,0,IF(L13=2,D13,E13)))</f>
      </c>
      <c r="I13" s="30"/>
      <c r="J13" s="30"/>
      <c r="K13" s="30"/>
      <c r="L13" s="48"/>
      <c r="M13" s="2"/>
      <c r="N13" s="2"/>
      <c r="O13" s="2"/>
      <c r="P13" s="2"/>
      <c r="X13" s="2"/>
    </row>
    <row r="14" spans="1:24" ht="22.5" customHeight="1">
      <c r="A14" s="69" t="s">
        <v>41</v>
      </c>
      <c r="B14" s="61"/>
      <c r="D14" s="54">
        <v>15</v>
      </c>
      <c r="E14" s="49"/>
      <c r="F14" s="49"/>
      <c r="G14" s="30">
        <f>IF(L14="","",IF(L14=1,0,1))</f>
      </c>
      <c r="H14" s="30">
        <f t="shared" si="0"/>
      </c>
      <c r="I14" s="30"/>
      <c r="J14" s="30"/>
      <c r="K14" s="30"/>
      <c r="L14" s="48"/>
      <c r="M14" s="2"/>
      <c r="N14" s="2"/>
      <c r="O14" s="2"/>
      <c r="P14" s="2"/>
      <c r="V14" s="2"/>
      <c r="W14" s="2"/>
      <c r="X14" s="2"/>
    </row>
    <row r="15" spans="1:21" ht="22.5" customHeight="1">
      <c r="A15" s="69" t="s">
        <v>42</v>
      </c>
      <c r="B15" s="61"/>
      <c r="D15" s="54">
        <v>15</v>
      </c>
      <c r="E15" s="49"/>
      <c r="F15" s="49"/>
      <c r="G15" s="30">
        <f>IF(L15="","",IF(L15=1,0,1))</f>
      </c>
      <c r="H15" s="30">
        <f t="shared" si="0"/>
      </c>
      <c r="I15" s="30"/>
      <c r="J15" s="30"/>
      <c r="K15" s="30"/>
      <c r="L15" s="48"/>
      <c r="M15" s="2"/>
      <c r="N15" s="2"/>
      <c r="O15" s="2"/>
      <c r="P15" s="2"/>
      <c r="U15" s="2"/>
    </row>
    <row r="16" spans="1:21" ht="22.5" customHeight="1">
      <c r="A16" s="69" t="s">
        <v>43</v>
      </c>
      <c r="B16" s="61"/>
      <c r="D16" s="54">
        <v>20</v>
      </c>
      <c r="E16" s="49"/>
      <c r="F16" s="49"/>
      <c r="G16" s="30">
        <f>IF(L16="","",IF(L16=1,0,1))</f>
      </c>
      <c r="H16" s="30">
        <f t="shared" si="0"/>
      </c>
      <c r="I16" s="30"/>
      <c r="J16" s="30"/>
      <c r="K16" s="30"/>
      <c r="L16" s="48"/>
      <c r="M16" s="2"/>
      <c r="N16" s="2"/>
      <c r="O16" s="2"/>
      <c r="P16" s="2"/>
      <c r="U16" s="26"/>
    </row>
    <row r="17" spans="1:16" ht="22.5" customHeight="1">
      <c r="A17" s="69" t="s">
        <v>18</v>
      </c>
      <c r="B17" s="61"/>
      <c r="D17" s="54">
        <v>10</v>
      </c>
      <c r="E17" s="49"/>
      <c r="F17" s="49"/>
      <c r="G17" s="30">
        <f>IF(L17="","",IF(L17=1,0,1))</f>
      </c>
      <c r="H17" s="30">
        <f t="shared" si="0"/>
      </c>
      <c r="I17" s="30"/>
      <c r="J17" s="30"/>
      <c r="K17" s="30"/>
      <c r="L17" s="48"/>
      <c r="M17" s="2"/>
      <c r="N17" s="2"/>
      <c r="O17" s="2"/>
      <c r="P17" s="2"/>
    </row>
    <row r="18" spans="1:21" ht="22.5" customHeight="1">
      <c r="A18" s="69" t="s">
        <v>44</v>
      </c>
      <c r="B18" s="61"/>
      <c r="D18" s="54">
        <v>20</v>
      </c>
      <c r="E18" s="49"/>
      <c r="F18" s="49"/>
      <c r="G18" s="30">
        <f>IF(L18="","",IF(L18=1,0,1))</f>
      </c>
      <c r="H18" s="30">
        <f t="shared" si="0"/>
      </c>
      <c r="I18" s="30"/>
      <c r="J18" s="30"/>
      <c r="K18" s="30"/>
      <c r="L18" s="48"/>
      <c r="M18" s="2"/>
      <c r="N18" s="2"/>
      <c r="O18" s="2"/>
      <c r="P18" s="2"/>
      <c r="U18" s="2"/>
    </row>
    <row r="19" spans="1:21" ht="22.5" customHeight="1">
      <c r="A19" s="69" t="s">
        <v>45</v>
      </c>
      <c r="B19" s="61"/>
      <c r="D19" s="54">
        <v>20</v>
      </c>
      <c r="E19" s="54">
        <v>30</v>
      </c>
      <c r="F19" s="49"/>
      <c r="G19" s="30" t="s">
        <v>22</v>
      </c>
      <c r="H19" s="30">
        <f>IF(L19="","",IF(L19=1,0,IF(L19=2,D19,E19)))</f>
      </c>
      <c r="I19" s="30"/>
      <c r="J19" s="30"/>
      <c r="K19" s="30"/>
      <c r="L19" s="48"/>
      <c r="M19" s="2"/>
      <c r="N19" s="2"/>
      <c r="O19" s="2"/>
      <c r="P19" s="2"/>
      <c r="U19" s="2"/>
    </row>
    <row r="20" spans="1:21" ht="22.5" customHeight="1">
      <c r="A20" s="69" t="s">
        <v>46</v>
      </c>
      <c r="B20" s="61"/>
      <c r="D20" s="54">
        <v>25</v>
      </c>
      <c r="E20" s="49"/>
      <c r="F20" s="49"/>
      <c r="G20" s="30">
        <f>IF(L20="","",IF(L20=1,0,1))</f>
      </c>
      <c r="H20" s="30">
        <f t="shared" si="0"/>
      </c>
      <c r="I20" s="30"/>
      <c r="J20" s="30"/>
      <c r="K20" s="30"/>
      <c r="L20" s="48"/>
      <c r="M20" s="2"/>
      <c r="N20" s="2"/>
      <c r="O20" s="2"/>
      <c r="P20" s="2"/>
      <c r="U20" s="2"/>
    </row>
    <row r="21" spans="1:21" ht="22.5" customHeight="1">
      <c r="A21" s="69" t="s">
        <v>47</v>
      </c>
      <c r="B21" s="61"/>
      <c r="D21" s="54">
        <v>25</v>
      </c>
      <c r="E21" s="49"/>
      <c r="F21" s="49"/>
      <c r="G21" s="30">
        <f>IF(L21="","",IF(L21=1,0,1))</f>
      </c>
      <c r="H21" s="30">
        <f t="shared" si="0"/>
      </c>
      <c r="I21" s="30"/>
      <c r="J21" s="30"/>
      <c r="K21" s="30"/>
      <c r="L21" s="48"/>
      <c r="M21" s="2"/>
      <c r="N21" s="2"/>
      <c r="O21" s="2"/>
      <c r="P21" s="2"/>
      <c r="U21" s="2"/>
    </row>
    <row r="22" spans="1:21" ht="22.5" customHeight="1">
      <c r="A22" s="69" t="s">
        <v>48</v>
      </c>
      <c r="B22" s="61"/>
      <c r="D22" s="54">
        <v>25</v>
      </c>
      <c r="E22" s="49"/>
      <c r="F22" s="49"/>
      <c r="G22" s="30">
        <f>IF(L22="","",IF(L22=1,0,1))</f>
      </c>
      <c r="H22" s="30">
        <f t="shared" si="0"/>
      </c>
      <c r="I22" s="30"/>
      <c r="J22" s="30"/>
      <c r="K22" s="30"/>
      <c r="L22" s="48"/>
      <c r="M22" s="2"/>
      <c r="N22" s="2"/>
      <c r="O22" s="2"/>
      <c r="P22" s="2"/>
      <c r="U22" s="2"/>
    </row>
    <row r="23" spans="1:24" ht="22.5" customHeight="1">
      <c r="A23" s="69" t="s">
        <v>49</v>
      </c>
      <c r="B23" s="61"/>
      <c r="D23" s="54">
        <v>40</v>
      </c>
      <c r="E23" s="49"/>
      <c r="F23" s="49"/>
      <c r="G23" s="30">
        <f>IF(L23="","",IF(L23=1,0,1))</f>
      </c>
      <c r="H23" s="30">
        <f t="shared" si="0"/>
      </c>
      <c r="I23" s="30"/>
      <c r="J23" s="30"/>
      <c r="K23" s="30"/>
      <c r="L23" s="48"/>
      <c r="M23" s="2"/>
      <c r="N23" s="2"/>
      <c r="O23" s="2"/>
      <c r="P23" s="2"/>
      <c r="U23" s="2"/>
      <c r="V23" s="2"/>
      <c r="W23" s="2"/>
      <c r="X23" s="2"/>
    </row>
    <row r="24" spans="1:24" ht="19.5" customHeight="1" thickBot="1">
      <c r="A24" s="24"/>
      <c r="B24" s="24"/>
      <c r="D24" s="24"/>
      <c r="E24" s="24"/>
      <c r="F24" s="24"/>
      <c r="G24" s="24"/>
      <c r="H24" s="24"/>
      <c r="I24" s="24"/>
      <c r="J24" s="24"/>
      <c r="K24" s="24"/>
      <c r="L24" s="45"/>
      <c r="M24" s="2"/>
      <c r="N24" s="2"/>
      <c r="O24" s="2"/>
      <c r="P24" s="2"/>
      <c r="U24" s="2"/>
      <c r="V24" s="2"/>
      <c r="W24" s="2"/>
      <c r="X24" s="2"/>
    </row>
    <row r="25" spans="1:26" ht="20.25" customHeight="1" thickTop="1">
      <c r="A25" s="46" t="s">
        <v>16</v>
      </c>
      <c r="B25" s="32"/>
      <c r="C25"/>
      <c r="D25"/>
      <c r="E25"/>
      <c r="F25"/>
      <c r="G25"/>
      <c r="H25"/>
      <c r="I25"/>
      <c r="J25"/>
      <c r="K25"/>
      <c r="L25"/>
      <c r="M25" s="65"/>
      <c r="N25" s="66"/>
      <c r="O25"/>
      <c r="P25" t="s">
        <v>82</v>
      </c>
      <c r="Q25"/>
      <c r="S25" t="s">
        <v>83</v>
      </c>
      <c r="T25"/>
      <c r="U25"/>
      <c r="V25"/>
      <c r="X25"/>
      <c r="Y25"/>
      <c r="Z25"/>
    </row>
    <row r="26" spans="2:24" ht="19.5" customHeight="1" thickBot="1">
      <c r="B26" s="33"/>
      <c r="D26" s="2"/>
      <c r="E26" s="2"/>
      <c r="F26" s="2"/>
      <c r="G26" s="2"/>
      <c r="H26" s="2"/>
      <c r="I26" s="2"/>
      <c r="J26" s="2"/>
      <c r="K26" s="2"/>
      <c r="L26" s="1"/>
      <c r="M26" s="67"/>
      <c r="N26" s="64"/>
      <c r="O26" s="2"/>
      <c r="P26" s="2"/>
      <c r="U26" s="2"/>
      <c r="V26" s="2"/>
      <c r="W26" s="2"/>
      <c r="X26" s="2"/>
    </row>
    <row r="27" spans="2:24" ht="19.5" customHeight="1" thickTop="1">
      <c r="B27" s="33"/>
      <c r="D27" s="2"/>
      <c r="E27" s="2"/>
      <c r="F27" s="2"/>
      <c r="G27" s="2"/>
      <c r="H27" s="2"/>
      <c r="I27" s="2"/>
      <c r="J27" s="2"/>
      <c r="K27" s="2"/>
      <c r="L27" s="1"/>
      <c r="M27" s="2"/>
      <c r="N27" s="2"/>
      <c r="O27" s="2"/>
      <c r="P27" s="2"/>
      <c r="U27" s="2"/>
      <c r="V27" s="2"/>
      <c r="W27" s="2"/>
      <c r="X27" s="2"/>
    </row>
    <row r="28" spans="2:24" ht="19.5" customHeight="1">
      <c r="B28" s="33"/>
      <c r="D28" s="2"/>
      <c r="E28" s="2"/>
      <c r="F28" s="2"/>
      <c r="G28" s="2"/>
      <c r="H28" s="2"/>
      <c r="I28" s="2"/>
      <c r="J28" s="2"/>
      <c r="K28" s="2"/>
      <c r="L28" s="1"/>
      <c r="M28" s="2"/>
      <c r="N28" s="2"/>
      <c r="O28" s="2"/>
      <c r="P28" s="2"/>
      <c r="U28" s="2"/>
      <c r="V28" s="2"/>
      <c r="W28" s="2"/>
      <c r="X28" s="2"/>
    </row>
    <row r="29" spans="2:24" ht="19.5" customHeight="1">
      <c r="B29" s="33"/>
      <c r="D29" s="2"/>
      <c r="E29" s="2"/>
      <c r="F29" s="2"/>
      <c r="G29" s="2"/>
      <c r="H29" s="2"/>
      <c r="I29" s="2"/>
      <c r="J29" s="2"/>
      <c r="K29" s="2"/>
      <c r="L29" s="1"/>
      <c r="M29" s="2"/>
      <c r="N29" s="2"/>
      <c r="O29" s="2"/>
      <c r="P29" s="2"/>
      <c r="U29" s="2"/>
      <c r="V29" s="2"/>
      <c r="W29" s="2"/>
      <c r="X29" s="2"/>
    </row>
    <row r="30" spans="2:24" ht="19.5" customHeight="1">
      <c r="B30" s="33"/>
      <c r="D30" s="2"/>
      <c r="E30" s="2"/>
      <c r="F30" s="2"/>
      <c r="G30" s="2"/>
      <c r="H30" s="2"/>
      <c r="I30" s="2"/>
      <c r="J30" s="2"/>
      <c r="K30" s="2"/>
      <c r="L30" s="1"/>
      <c r="M30" s="2"/>
      <c r="N30" s="2"/>
      <c r="O30" s="2"/>
      <c r="P30" s="2"/>
      <c r="U30" s="2"/>
      <c r="V30" s="2"/>
      <c r="W30" s="2"/>
      <c r="X30" s="2"/>
    </row>
    <row r="31" spans="2:24" ht="19.5" customHeight="1">
      <c r="B31" s="33"/>
      <c r="D31" s="2"/>
      <c r="E31" s="2"/>
      <c r="F31" s="2"/>
      <c r="G31" s="2"/>
      <c r="H31" s="2"/>
      <c r="I31" s="2"/>
      <c r="J31" s="2"/>
      <c r="K31" s="2"/>
      <c r="L31" s="1"/>
      <c r="M31" s="2"/>
      <c r="N31" s="2"/>
      <c r="O31" s="2"/>
      <c r="P31" s="2"/>
      <c r="U31" s="2"/>
      <c r="V31" s="2"/>
      <c r="W31" s="2"/>
      <c r="X31" s="2"/>
    </row>
    <row r="32" spans="2:24" ht="19.5" customHeight="1">
      <c r="B32" s="33"/>
      <c r="D32" s="2"/>
      <c r="E32" s="2"/>
      <c r="F32" s="2"/>
      <c r="G32" s="2"/>
      <c r="H32" s="2"/>
      <c r="I32" s="2"/>
      <c r="J32" s="2"/>
      <c r="K32" s="2"/>
      <c r="L32" s="1"/>
      <c r="M32" s="2"/>
      <c r="N32" s="2"/>
      <c r="O32" s="2"/>
      <c r="P32" s="2"/>
      <c r="U32" s="2"/>
      <c r="V32" s="2"/>
      <c r="W32" s="2"/>
      <c r="X32" s="2"/>
    </row>
    <row r="33" spans="2:24" ht="19.5" customHeight="1">
      <c r="B33" s="33"/>
      <c r="D33" s="2"/>
      <c r="E33" s="2"/>
      <c r="F33" s="2"/>
      <c r="G33" s="2"/>
      <c r="H33" s="2"/>
      <c r="I33" s="2"/>
      <c r="J33" s="2"/>
      <c r="K33" s="2"/>
      <c r="L33" s="1"/>
      <c r="M33" s="2"/>
      <c r="N33" s="2"/>
      <c r="O33" s="2"/>
      <c r="P33" s="2"/>
      <c r="U33" s="2"/>
      <c r="V33" s="2"/>
      <c r="W33" s="2"/>
      <c r="X33" s="2"/>
    </row>
    <row r="34" spans="2:24" ht="19.5" customHeight="1">
      <c r="B34" s="33"/>
      <c r="D34" s="2"/>
      <c r="E34" s="2"/>
      <c r="F34" s="2"/>
      <c r="G34" s="2"/>
      <c r="H34" s="2"/>
      <c r="I34" s="2"/>
      <c r="J34" s="2"/>
      <c r="K34" s="2"/>
      <c r="L34" s="1"/>
      <c r="M34" s="2"/>
      <c r="N34" s="2"/>
      <c r="O34" s="2"/>
      <c r="P34" s="2"/>
      <c r="U34" s="2"/>
      <c r="V34" s="2"/>
      <c r="W34" s="2"/>
      <c r="X34" s="2"/>
    </row>
    <row r="35" spans="2:24" ht="19.5" customHeight="1">
      <c r="B35" s="33"/>
      <c r="D35" s="2"/>
      <c r="E35" s="2"/>
      <c r="F35" s="2"/>
      <c r="G35" s="2"/>
      <c r="H35" s="2"/>
      <c r="I35" s="2"/>
      <c r="J35" s="2"/>
      <c r="K35" s="2"/>
      <c r="L35" s="1"/>
      <c r="M35" s="2"/>
      <c r="N35" s="2"/>
      <c r="O35" s="2"/>
      <c r="P35" s="2"/>
      <c r="U35" s="2"/>
      <c r="V35" s="2"/>
      <c r="W35" s="2"/>
      <c r="X35" s="2"/>
    </row>
    <row r="36" spans="2:24" ht="19.5" customHeight="1">
      <c r="B36" s="33"/>
      <c r="D36" s="2"/>
      <c r="E36" s="2"/>
      <c r="F36" s="2"/>
      <c r="G36" s="2"/>
      <c r="H36" s="2"/>
      <c r="I36" s="2"/>
      <c r="J36" s="2"/>
      <c r="K36" s="2"/>
      <c r="L36" s="1"/>
      <c r="M36" s="2"/>
      <c r="N36" s="2"/>
      <c r="O36" s="2"/>
      <c r="P36" s="2"/>
      <c r="U36" s="2"/>
      <c r="V36" s="2"/>
      <c r="W36" s="2"/>
      <c r="X36" s="2"/>
    </row>
    <row r="37" spans="2:24" ht="19.5" customHeight="1">
      <c r="B37" s="33"/>
      <c r="D37" s="2"/>
      <c r="E37" s="2"/>
      <c r="F37" s="2"/>
      <c r="G37" s="2"/>
      <c r="H37" s="2"/>
      <c r="I37" s="2"/>
      <c r="J37" s="2"/>
      <c r="K37" s="2"/>
      <c r="L37" s="1"/>
      <c r="M37" s="2"/>
      <c r="N37" s="2"/>
      <c r="O37" s="2"/>
      <c r="P37" s="2"/>
      <c r="U37" s="2"/>
      <c r="V37" s="2"/>
      <c r="W37" s="2"/>
      <c r="X37" s="2"/>
    </row>
    <row r="38" spans="13:15" ht="12.75" customHeight="1">
      <c r="M38" s="24"/>
      <c r="N38" s="2"/>
      <c r="O38" s="21"/>
    </row>
    <row r="39" spans="13:15" ht="12.75" customHeight="1">
      <c r="M39" s="24"/>
      <c r="N39" s="2"/>
      <c r="O39" s="21"/>
    </row>
    <row r="40" spans="13:15" ht="12.75" customHeight="1">
      <c r="M40" s="24"/>
      <c r="N40" s="2"/>
      <c r="O40" s="21"/>
    </row>
    <row r="41" spans="13:15" ht="16.5" customHeight="1">
      <c r="M41" s="24"/>
      <c r="N41" s="2"/>
      <c r="O41" s="21"/>
    </row>
    <row r="42" spans="13:15" ht="16.5" customHeight="1">
      <c r="M42" s="24"/>
      <c r="N42" s="2"/>
      <c r="O42" s="21"/>
    </row>
    <row r="43" spans="13:15" ht="16.5" customHeight="1">
      <c r="M43" s="24"/>
      <c r="N43" s="2"/>
      <c r="O43" s="21"/>
    </row>
    <row r="44" spans="13:15" ht="16.5" customHeight="1">
      <c r="M44" s="24"/>
      <c r="N44" s="2"/>
      <c r="O44" s="21"/>
    </row>
    <row r="45" spans="13:15" ht="16.5" customHeight="1">
      <c r="M45" s="24"/>
      <c r="N45" s="2"/>
      <c r="O45" s="21"/>
    </row>
    <row r="46" spans="13:15" ht="16.5" customHeight="1">
      <c r="M46" s="24"/>
      <c r="N46" s="2"/>
      <c r="O46" s="21"/>
    </row>
    <row r="47" spans="13:15" ht="16.5" customHeight="1">
      <c r="M47" s="24"/>
      <c r="N47" s="2"/>
      <c r="O47" s="21"/>
    </row>
    <row r="48" spans="13:15" ht="16.5" customHeight="1">
      <c r="M48" s="24"/>
      <c r="N48" s="2"/>
      <c r="O48" s="21"/>
    </row>
    <row r="49" spans="13:15" ht="16.5" customHeight="1">
      <c r="M49" s="24"/>
      <c r="N49" s="2"/>
      <c r="O49" s="21"/>
    </row>
    <row r="50" spans="13:15" ht="16.5" customHeight="1">
      <c r="M50" s="24"/>
      <c r="N50" s="2"/>
      <c r="O50" s="21"/>
    </row>
    <row r="51" spans="13:15" ht="16.5" customHeight="1">
      <c r="M51" s="24"/>
      <c r="N51" s="2"/>
      <c r="O51" s="21"/>
    </row>
    <row r="52" spans="13:15" ht="23.25" customHeight="1">
      <c r="M52" s="24"/>
      <c r="N52" s="2"/>
      <c r="O52" s="21"/>
    </row>
    <row r="53" spans="13:15" ht="23.25" customHeight="1">
      <c r="M53" s="24"/>
      <c r="N53" s="2"/>
      <c r="O53" s="21"/>
    </row>
    <row r="54" spans="13:15" ht="23.25" customHeight="1">
      <c r="M54" s="24"/>
      <c r="N54" s="2"/>
      <c r="O54" s="21"/>
    </row>
    <row r="55" spans="13:15" ht="23.25" customHeight="1">
      <c r="M55" s="24"/>
      <c r="N55" s="2"/>
      <c r="O55" s="21"/>
    </row>
    <row r="56" spans="13:15" ht="23.25" customHeight="1">
      <c r="M56" s="24"/>
      <c r="N56" s="2"/>
      <c r="O56" s="21"/>
    </row>
    <row r="57" spans="13:15" ht="23.25" customHeight="1">
      <c r="M57" s="24"/>
      <c r="N57" s="2"/>
      <c r="O57" s="21"/>
    </row>
    <row r="58" spans="13:15" ht="23.25" customHeight="1">
      <c r="M58" s="24"/>
      <c r="N58" s="2"/>
      <c r="O58" s="21"/>
    </row>
    <row r="59" spans="13:15" ht="23.25" customHeight="1">
      <c r="M59" s="24"/>
      <c r="N59" s="2"/>
      <c r="O59" s="21"/>
    </row>
    <row r="60" spans="13:15" ht="23.25" customHeight="1">
      <c r="M60" s="24"/>
      <c r="N60" s="2"/>
      <c r="O60" s="21"/>
    </row>
    <row r="61" spans="13:15" ht="23.25" customHeight="1">
      <c r="M61" s="24"/>
      <c r="N61" s="2"/>
      <c r="O61" s="21"/>
    </row>
    <row r="62" spans="13:15" ht="23.25" customHeight="1">
      <c r="M62" s="24"/>
      <c r="N62" s="2"/>
      <c r="O62" s="21"/>
    </row>
    <row r="63" spans="13:15" ht="23.25" customHeight="1">
      <c r="M63" s="24"/>
      <c r="N63" s="2"/>
      <c r="O63" s="21"/>
    </row>
    <row r="64" spans="13:15" ht="23.25" customHeight="1">
      <c r="M64" s="24"/>
      <c r="N64" s="2"/>
      <c r="O64" s="21"/>
    </row>
    <row r="65" spans="13:15" ht="23.25" customHeight="1">
      <c r="M65" s="24"/>
      <c r="N65" s="2"/>
      <c r="O65" s="21"/>
    </row>
    <row r="66" spans="13:15" ht="23.25" customHeight="1">
      <c r="M66" s="24"/>
      <c r="N66" s="2"/>
      <c r="O66" s="21"/>
    </row>
    <row r="67" spans="13:15" ht="23.25" customHeight="1">
      <c r="M67" s="24"/>
      <c r="N67" s="2"/>
      <c r="O67" s="21"/>
    </row>
    <row r="68" spans="13:15" ht="23.25" customHeight="1">
      <c r="M68" s="24"/>
      <c r="N68" s="2"/>
      <c r="O68" s="21"/>
    </row>
    <row r="69" spans="13:15" ht="23.25" customHeight="1">
      <c r="M69" s="24"/>
      <c r="N69" s="2"/>
      <c r="O69" s="21"/>
    </row>
    <row r="70" spans="13:15" ht="23.25" customHeight="1">
      <c r="M70" s="24"/>
      <c r="N70" s="2"/>
      <c r="O70" s="21"/>
    </row>
    <row r="71" spans="13:15" ht="23.25" customHeight="1">
      <c r="M71" s="24"/>
      <c r="N71" s="2"/>
      <c r="O71" s="21"/>
    </row>
    <row r="72" spans="13:15" ht="23.25" customHeight="1">
      <c r="M72" s="24"/>
      <c r="N72" s="2"/>
      <c r="O72" s="21"/>
    </row>
    <row r="73" spans="13:15" ht="23.25" customHeight="1">
      <c r="M73" s="24"/>
      <c r="N73" s="2"/>
      <c r="O73" s="21"/>
    </row>
    <row r="74" spans="13:15" ht="23.25" customHeight="1">
      <c r="M74" s="24"/>
      <c r="N74" s="2"/>
      <c r="O74" s="21"/>
    </row>
    <row r="75" spans="13:15" ht="23.25" customHeight="1">
      <c r="M75" s="24"/>
      <c r="N75" s="2"/>
      <c r="O75" s="21"/>
    </row>
    <row r="76" spans="13:15" ht="23.25" customHeight="1">
      <c r="M76" s="24"/>
      <c r="N76" s="2"/>
      <c r="O76" s="21"/>
    </row>
    <row r="77" spans="13:15" ht="23.25" customHeight="1">
      <c r="M77" s="24"/>
      <c r="N77" s="2"/>
      <c r="O77" s="21"/>
    </row>
    <row r="78" spans="13:15" ht="23.25" customHeight="1">
      <c r="M78" s="24"/>
      <c r="N78" s="2"/>
      <c r="O78" s="21"/>
    </row>
    <row r="79" spans="13:15" ht="23.25" customHeight="1">
      <c r="M79" s="24"/>
      <c r="N79" s="2"/>
      <c r="O79" s="21"/>
    </row>
    <row r="80" spans="13:15" ht="23.25" customHeight="1">
      <c r="M80" s="24"/>
      <c r="N80" s="2"/>
      <c r="O80" s="21"/>
    </row>
    <row r="81" spans="13:15" ht="23.25" customHeight="1">
      <c r="M81" s="24"/>
      <c r="N81" s="2"/>
      <c r="O81" s="21"/>
    </row>
    <row r="82" spans="13:15" ht="23.25" customHeight="1">
      <c r="M82" s="24"/>
      <c r="N82" s="2"/>
      <c r="O82" s="21"/>
    </row>
    <row r="83" spans="13:15" ht="23.25" customHeight="1">
      <c r="M83" s="24"/>
      <c r="N83" s="2"/>
      <c r="O83" s="21"/>
    </row>
    <row r="84" spans="13:15" ht="23.25" customHeight="1">
      <c r="M84" s="24"/>
      <c r="N84" s="2"/>
      <c r="O84" s="21"/>
    </row>
    <row r="85" spans="13:15" ht="23.25" customHeight="1">
      <c r="M85" s="24"/>
      <c r="N85" s="2"/>
      <c r="O85" s="21"/>
    </row>
    <row r="86" spans="13:15" ht="23.25" customHeight="1">
      <c r="M86" s="24"/>
      <c r="N86" s="2"/>
      <c r="O86" s="21"/>
    </row>
    <row r="87" spans="13:15" ht="23.25" customHeight="1">
      <c r="M87" s="24"/>
      <c r="N87" s="2"/>
      <c r="O87" s="21"/>
    </row>
    <row r="88" spans="13:15" ht="23.25" customHeight="1">
      <c r="M88" s="24"/>
      <c r="N88" s="2"/>
      <c r="O88" s="21"/>
    </row>
    <row r="89" spans="13:15" ht="23.25" customHeight="1">
      <c r="M89" s="24"/>
      <c r="N89" s="2"/>
      <c r="O89" s="21"/>
    </row>
    <row r="90" spans="13:15" ht="23.25" customHeight="1">
      <c r="M90" s="24"/>
      <c r="N90" s="2"/>
      <c r="O90" s="21"/>
    </row>
    <row r="91" spans="13:15" ht="23.25" customHeight="1">
      <c r="M91" s="24"/>
      <c r="N91" s="2"/>
      <c r="O91" s="21"/>
    </row>
    <row r="92" spans="13:15" ht="23.25" customHeight="1">
      <c r="M92" s="24"/>
      <c r="N92" s="2"/>
      <c r="O92" s="21"/>
    </row>
    <row r="93" spans="13:15" ht="23.25" customHeight="1">
      <c r="M93" s="24"/>
      <c r="N93" s="2"/>
      <c r="O93" s="21"/>
    </row>
    <row r="94" spans="13:15" ht="23.25" customHeight="1">
      <c r="M94" s="24"/>
      <c r="N94" s="2"/>
      <c r="O94" s="21"/>
    </row>
    <row r="95" spans="13:15" ht="23.25" customHeight="1">
      <c r="M95" s="24"/>
      <c r="N95" s="2"/>
      <c r="O95" s="21"/>
    </row>
    <row r="96" spans="13:15" ht="23.25" customHeight="1">
      <c r="M96" s="24"/>
      <c r="N96" s="2"/>
      <c r="O96" s="21"/>
    </row>
    <row r="97" spans="13:15" ht="23.25" customHeight="1">
      <c r="M97" s="24"/>
      <c r="N97" s="2"/>
      <c r="O97" s="21"/>
    </row>
    <row r="98" spans="13:15" ht="23.25" customHeight="1">
      <c r="M98" s="24"/>
      <c r="N98" s="2"/>
      <c r="O98" s="21"/>
    </row>
    <row r="99" spans="13:15" ht="23.25" customHeight="1">
      <c r="M99" s="24"/>
      <c r="N99" s="2"/>
      <c r="O99" s="21"/>
    </row>
    <row r="100" spans="13:15" ht="23.25" customHeight="1">
      <c r="M100" s="24"/>
      <c r="N100" s="2"/>
      <c r="O100" s="21"/>
    </row>
    <row r="101" spans="13:15" ht="23.25" customHeight="1">
      <c r="M101" s="24"/>
      <c r="N101" s="2"/>
      <c r="O101" s="21"/>
    </row>
    <row r="102" spans="13:15" ht="23.25" customHeight="1">
      <c r="M102" s="24"/>
      <c r="N102" s="2"/>
      <c r="O102" s="21"/>
    </row>
    <row r="103" spans="13:15" ht="23.25" customHeight="1">
      <c r="M103" s="24"/>
      <c r="N103" s="2"/>
      <c r="O103" s="21"/>
    </row>
    <row r="104" spans="13:15" ht="23.25" customHeight="1">
      <c r="M104" s="24"/>
      <c r="N104" s="2"/>
      <c r="O104" s="21"/>
    </row>
    <row r="105" spans="13:15" ht="23.25" customHeight="1">
      <c r="M105" s="24"/>
      <c r="N105" s="2"/>
      <c r="O105" s="21"/>
    </row>
    <row r="106" spans="13:15" ht="23.25" customHeight="1">
      <c r="M106" s="24"/>
      <c r="N106" s="2"/>
      <c r="O106" s="21"/>
    </row>
    <row r="107" spans="13:15" ht="23.25" customHeight="1">
      <c r="M107" s="24"/>
      <c r="N107" s="2"/>
      <c r="O107" s="21"/>
    </row>
    <row r="108" spans="13:15" ht="23.25" customHeight="1">
      <c r="M108" s="24"/>
      <c r="N108" s="2"/>
      <c r="O108" s="21"/>
    </row>
    <row r="109" spans="13:15" ht="23.25" customHeight="1">
      <c r="M109" s="24"/>
      <c r="N109" s="2"/>
      <c r="O109" s="21"/>
    </row>
    <row r="110" spans="13:15" ht="23.25" customHeight="1">
      <c r="M110" s="24"/>
      <c r="N110" s="2"/>
      <c r="O110" s="21"/>
    </row>
    <row r="111" spans="13:15" ht="23.25" customHeight="1">
      <c r="M111" s="24"/>
      <c r="N111" s="2"/>
      <c r="O111" s="21"/>
    </row>
    <row r="112" spans="13:15" ht="23.25" customHeight="1">
      <c r="M112" s="24"/>
      <c r="N112" s="2"/>
      <c r="O112" s="21"/>
    </row>
    <row r="113" spans="13:15" ht="23.25" customHeight="1">
      <c r="M113" s="24"/>
      <c r="N113" s="2"/>
      <c r="O113" s="21"/>
    </row>
    <row r="114" spans="13:15" ht="23.25" customHeight="1">
      <c r="M114" s="24"/>
      <c r="N114" s="2"/>
      <c r="O114" s="21"/>
    </row>
    <row r="115" spans="13:15" ht="23.25" customHeight="1">
      <c r="M115" s="24"/>
      <c r="N115" s="2"/>
      <c r="O115" s="21"/>
    </row>
    <row r="116" spans="13:15" ht="23.25" customHeight="1">
      <c r="M116" s="24"/>
      <c r="N116" s="2"/>
      <c r="O116" s="21"/>
    </row>
    <row r="117" spans="13:15" ht="23.25" customHeight="1">
      <c r="M117" s="24"/>
      <c r="N117" s="2"/>
      <c r="O117" s="21"/>
    </row>
    <row r="118" spans="13:15" ht="23.25" customHeight="1">
      <c r="M118" s="24"/>
      <c r="N118" s="2"/>
      <c r="O118" s="21"/>
    </row>
    <row r="119" spans="13:15" ht="23.25" customHeight="1">
      <c r="M119" s="24"/>
      <c r="N119" s="2"/>
      <c r="O119" s="21"/>
    </row>
    <row r="120" spans="13:15" ht="23.25" customHeight="1">
      <c r="M120" s="24"/>
      <c r="N120" s="2"/>
      <c r="O120" s="21"/>
    </row>
    <row r="121" spans="13:15" ht="23.25" customHeight="1">
      <c r="M121" s="24"/>
      <c r="N121" s="2"/>
      <c r="O121" s="21"/>
    </row>
    <row r="122" spans="13:15" ht="23.25" customHeight="1">
      <c r="M122" s="24"/>
      <c r="N122" s="2"/>
      <c r="O122" s="21"/>
    </row>
    <row r="123" spans="13:15" ht="23.25" customHeight="1">
      <c r="M123" s="24"/>
      <c r="N123" s="2"/>
      <c r="O123" s="21"/>
    </row>
    <row r="124" spans="13:15" ht="23.25" customHeight="1">
      <c r="M124" s="24"/>
      <c r="N124" s="2"/>
      <c r="O124" s="21"/>
    </row>
    <row r="125" spans="13:15" ht="23.25" customHeight="1">
      <c r="M125" s="24"/>
      <c r="N125" s="2"/>
      <c r="O125" s="21"/>
    </row>
    <row r="126" spans="13:15" ht="23.25" customHeight="1">
      <c r="M126" s="24"/>
      <c r="N126" s="2"/>
      <c r="O126" s="21"/>
    </row>
    <row r="127" spans="13:15" ht="23.25" customHeight="1">
      <c r="M127" s="24"/>
      <c r="N127" s="2"/>
      <c r="O127" s="21"/>
    </row>
    <row r="128" spans="13:15" ht="23.25" customHeight="1">
      <c r="M128" s="24"/>
      <c r="N128" s="2"/>
      <c r="O128" s="21"/>
    </row>
    <row r="129" spans="13:15" ht="23.25" customHeight="1">
      <c r="M129" s="24"/>
      <c r="N129" s="2"/>
      <c r="O129" s="21"/>
    </row>
    <row r="130" spans="13:15" ht="23.25" customHeight="1">
      <c r="M130" s="24"/>
      <c r="N130" s="2"/>
      <c r="O130" s="21"/>
    </row>
    <row r="131" spans="13:15" ht="23.25" customHeight="1">
      <c r="M131" s="24"/>
      <c r="N131" s="2"/>
      <c r="O131" s="21"/>
    </row>
    <row r="132" spans="13:15" ht="23.25" customHeight="1">
      <c r="M132" s="24"/>
      <c r="N132" s="2"/>
      <c r="O132" s="21"/>
    </row>
    <row r="133" spans="13:15" ht="23.25" customHeight="1">
      <c r="M133" s="24"/>
      <c r="N133" s="2"/>
      <c r="O133" s="21"/>
    </row>
    <row r="134" spans="13:15" ht="23.25" customHeight="1">
      <c r="M134" s="24"/>
      <c r="N134" s="2"/>
      <c r="O134" s="21"/>
    </row>
    <row r="135" spans="13:15" ht="23.25" customHeight="1">
      <c r="M135" s="24"/>
      <c r="N135" s="2"/>
      <c r="O135" s="21"/>
    </row>
    <row r="136" spans="13:15" ht="23.25" customHeight="1">
      <c r="M136" s="24"/>
      <c r="N136" s="2"/>
      <c r="O136" s="21"/>
    </row>
    <row r="137" spans="13:15" ht="23.25" customHeight="1">
      <c r="M137" s="24"/>
      <c r="N137" s="2"/>
      <c r="O137" s="21"/>
    </row>
  </sheetData>
  <sheetProtection sheet="1" objects="1" scenarios="1"/>
  <conditionalFormatting sqref="B4:B5">
    <cfRule type="cellIs" priority="1" dxfId="0" operator="equal" stopIfTrue="1">
      <formula>1</formula>
    </cfRule>
  </conditionalFormatting>
  <printOptions/>
  <pageMargins left="0.5" right="0.27" top="0.5" bottom="0.5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Tetrault</dc:creator>
  <cp:keywords/>
  <dc:description/>
  <cp:lastModifiedBy>Thomas Sartor</cp:lastModifiedBy>
  <cp:lastPrinted>2008-10-26T07:15:03Z</cp:lastPrinted>
  <dcterms:created xsi:type="dcterms:W3CDTF">2000-07-05T13:58:20Z</dcterms:created>
  <dcterms:modified xsi:type="dcterms:W3CDTF">2008-10-29T06:21:13Z</dcterms:modified>
  <cp:category/>
  <cp:version/>
  <cp:contentType/>
  <cp:contentStatus/>
</cp:coreProperties>
</file>