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135" windowWidth="15300" windowHeight="10080" activeTab="0"/>
  </bookViews>
  <sheets>
    <sheet name="Score Display Smaller" sheetId="1" r:id="rId1"/>
    <sheet name="Score List by Team" sheetId="2" r:id="rId2"/>
    <sheet name="Info" sheetId="3" r:id="rId3"/>
    <sheet name="Teams" sheetId="4" r:id="rId4"/>
    <sheet name="Match Schedule" sheetId="5" r:id="rId5"/>
    <sheet name="Score List" sheetId="6" r:id="rId6"/>
    <sheet name="Score Display" sheetId="7" r:id="rId7"/>
    <sheet name="Scores by Team" sheetId="8" r:id="rId8"/>
    <sheet name="Worksheet" sheetId="9" r:id="rId9"/>
    <sheet name="Overall" sheetId="10" r:id="rId10"/>
    <sheet name="TeamsData" sheetId="11" r:id="rId11"/>
    <sheet name="Ref Sheet" sheetId="12" r:id="rId12"/>
  </sheets>
  <externalReferences>
    <externalReference r:id="rId15"/>
    <externalReference r:id="rId16"/>
  </externalReferences>
  <definedNames>
    <definedName name="all_scores" localSheetId="10">'[2]Score Entry'!$L$5:$L$276</definedName>
    <definedName name="allscores">'[1]Score Entry'!$I$5:$I$40</definedName>
    <definedName name="HTML_CodePage" hidden="1">1252</definedName>
    <definedName name="HTML_Control" localSheetId="9" hidden="1">{"'Score Display'!$B$1:$H$14"}</definedName>
    <definedName name="HTML_Control" localSheetId="6" hidden="1">{"'Score Display'!$B$1:$H$14"}</definedName>
    <definedName name="HTML_Control" localSheetId="0" hidden="1">{"'Score Display'!$B$1:$H$14"}</definedName>
    <definedName name="HTML_Control" localSheetId="1" hidden="1">{"'Score Display'!$B$1:$H$14"}</definedName>
    <definedName name="HTML_Control" localSheetId="7" hidden="1">{"'Score Display'!$B$1:$H$14"}</definedName>
    <definedName name="HTML_Control" localSheetId="10" hidden="1">{"'Score Display'!$B$1:$H$14"}</definedName>
    <definedName name="HTML_Control" hidden="1">{"'Score Display'!$B$1:$H$14"}</definedName>
    <definedName name="HTML_Description" hidden="1">""</definedName>
    <definedName name="HTML_Email" hidden="1">""</definedName>
    <definedName name="HTML_Header" hidden="1">"Dec 12 results"</definedName>
    <definedName name="HTML_LastUpdate" hidden="1">"12/14/04"</definedName>
    <definedName name="HTML_LineAfter" hidden="1">FALSE</definedName>
    <definedName name="HTML_LineBefore" hidden="1">FALSE</definedName>
    <definedName name="HTML_Name" hidden="1">"Steve Putz"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"C:\FLL\NCaFLL\2004\web pages\comcast\2004\paloalto\MyHTML.htm"</definedName>
    <definedName name="HTML_PathTemplate" hidden="1">"C:\FLL\NCaFLL\2004\Palo Alto 2004\scores-template.htm"</definedName>
    <definedName name="HTML_Title" hidden="1">"FLL2004-PaloAlto-Dec12_certified"</definedName>
    <definedName name="_xlnm.Print_Area" localSheetId="4">'Match Schedule'!$A$1:$K$43</definedName>
    <definedName name="_xlnm.Print_Area" localSheetId="11">'Ref Sheet'!$A$1:$V$26</definedName>
    <definedName name="_xlnm.Print_Titles" localSheetId="1">'Score List by Team'!$1:$1</definedName>
    <definedName name="team_round" localSheetId="10">'[2]Score Entry'!$AC$5:$AC$276</definedName>
    <definedName name="teamdata">'TeamsData'!$A$1:$G$13</definedName>
    <definedName name="teamnames">'TeamsData'!$C$2:$C$118</definedName>
    <definedName name="teamnumbers">'TeamsData'!$B$2:$B$119</definedName>
    <definedName name="teamround">'[1]Score Entry'!$AC$5:$AC$40</definedName>
  </definedNames>
  <calcPr fullCalcOnLoad="1"/>
</workbook>
</file>

<file path=xl/sharedStrings.xml><?xml version="1.0" encoding="utf-8"?>
<sst xmlns="http://schemas.openxmlformats.org/spreadsheetml/2006/main" count="516" uniqueCount="219">
  <si>
    <t>Team #</t>
  </si>
  <si>
    <t>Team Name</t>
  </si>
  <si>
    <t>Score</t>
  </si>
  <si>
    <t>Rank</t>
  </si>
  <si>
    <t>REGISTRATION</t>
  </si>
  <si>
    <t>MAX SCORE</t>
  </si>
  <si>
    <t>OVERALL</t>
  </si>
  <si>
    <t>RANK</t>
  </si>
  <si>
    <t>Overall Award Calculator</t>
  </si>
  <si>
    <t>2nd</t>
  </si>
  <si>
    <t>3rd</t>
  </si>
  <si>
    <t>Performance</t>
  </si>
  <si>
    <r>
      <t xml:space="preserve">Enter Award Category </t>
    </r>
    <r>
      <rPr>
        <b/>
        <sz val="12"/>
        <rFont val="Arial"/>
        <family val="2"/>
      </rPr>
      <t>&gt;&gt;&gt;</t>
    </r>
  </si>
  <si>
    <r>
      <t xml:space="preserve">Enter Weights </t>
    </r>
    <r>
      <rPr>
        <b/>
        <sz val="12"/>
        <rFont val="Arial"/>
        <family val="2"/>
      </rPr>
      <t>&gt;&gt;&gt;</t>
    </r>
  </si>
  <si>
    <t>QTY</t>
  </si>
  <si>
    <t>RAW</t>
  </si>
  <si>
    <t>SCORE:</t>
  </si>
  <si>
    <t>ROUND</t>
  </si>
  <si>
    <t>drill assembly up</t>
  </si>
  <si>
    <t>VALUE 1</t>
  </si>
  <si>
    <t>VALUE 2</t>
  </si>
  <si>
    <t>VALUE 3</t>
  </si>
  <si>
    <t>n/a</t>
  </si>
  <si>
    <t>FLAG 1</t>
  </si>
  <si>
    <t>FLAG 2</t>
  </si>
  <si>
    <t>FLAG 3</t>
  </si>
  <si>
    <t>TOO MANY LEVEE BLOCKS</t>
  </si>
  <si>
    <t>Error Messages</t>
  </si>
  <si>
    <t>CLIMATE CONNECTIONS WORKSHEET</t>
  </si>
  <si>
    <t>CLIMATE CONNECTIONS REF SHEET</t>
  </si>
  <si>
    <t>places with 3+ people together</t>
  </si>
  <si>
    <t>both insulation @ green grid</t>
  </si>
  <si>
    <t>bicycle @ green grid</t>
  </si>
  <si>
    <t>snowmobile @ ice</t>
  </si>
  <si>
    <t>levees up, on red shore</t>
  </si>
  <si>
    <t>levees up, on green shore</t>
  </si>
  <si>
    <t>laptop @ green grid</t>
  </si>
  <si>
    <t>gray balls @ reservoir</t>
  </si>
  <si>
    <t>yellow ball @ ice or reservoir</t>
  </si>
  <si>
    <t>bear @ ice</t>
  </si>
  <si>
    <t>robot beat clock</t>
  </si>
  <si>
    <t>storm tripped</t>
  </si>
  <si>
    <t>barrier up</t>
  </si>
  <si>
    <t>rig @ ice</t>
  </si>
  <si>
    <t>lights off</t>
  </si>
  <si>
    <t>core sample pulled</t>
  </si>
  <si>
    <t>house elevated</t>
  </si>
  <si>
    <t>window open</t>
  </si>
  <si>
    <t>ice buoy @ ice</t>
  </si>
  <si>
    <t>arrows agree</t>
  </si>
  <si>
    <t>Team Slot</t>
  </si>
  <si>
    <t>Team Round</t>
  </si>
  <si>
    <t>SCORE</t>
  </si>
  <si>
    <t>Slot:</t>
  </si>
  <si>
    <t>Round:</t>
  </si>
  <si>
    <t>SL</t>
  </si>
  <si>
    <t>FLL #</t>
  </si>
  <si>
    <t>High</t>
  </si>
  <si>
    <t>combined</t>
  </si>
  <si>
    <t>Order</t>
  </si>
  <si>
    <t>comb2</t>
  </si>
  <si>
    <t>NOTE: EDITING THIS WORKSHEET MAY BREAK THE SCORE DISPLAY PAGE, ETC.</t>
  </si>
  <si>
    <t>Teams by High Score</t>
  </si>
  <si>
    <t>Award</t>
  </si>
  <si>
    <t>index</t>
  </si>
  <si>
    <t>Slot</t>
  </si>
  <si>
    <t>Teams Ranked by High Score</t>
  </si>
  <si>
    <t>Round</t>
  </si>
  <si>
    <t>Project</t>
  </si>
  <si>
    <t>Teamwork</t>
  </si>
  <si>
    <t>Robot Design</t>
  </si>
  <si>
    <t>unique</t>
  </si>
  <si>
    <t>p rank</t>
  </si>
  <si>
    <t>t rank</t>
  </si>
  <si>
    <t>d rank</t>
  </si>
  <si>
    <t>s rank</t>
  </si>
  <si>
    <t>uRank</t>
  </si>
  <si>
    <t>Awards</t>
  </si>
  <si>
    <r>
      <t>Enter Ratings</t>
    </r>
    <r>
      <rPr>
        <b/>
        <sz val="12"/>
        <rFont val="Arial"/>
        <family val="2"/>
      </rPr>
      <t xml:space="preserve"> (from </t>
    </r>
    <r>
      <rPr>
        <b/>
        <sz val="12"/>
        <color indexed="10"/>
        <rFont val="Arial"/>
        <family val="2"/>
      </rPr>
      <t>1-4</t>
    </r>
    <r>
      <rPr>
        <b/>
        <sz val="12"/>
        <rFont val="Arial"/>
        <family val="2"/>
      </rPr>
      <t>)</t>
    </r>
  </si>
  <si>
    <t>SLOT</t>
  </si>
  <si>
    <t>TEAM NAME</t>
  </si>
  <si>
    <t>ref initial: _____</t>
  </si>
  <si>
    <t>team initial: ______</t>
  </si>
  <si>
    <t>Teams</t>
  </si>
  <si>
    <t>Table</t>
  </si>
  <si>
    <t>A</t>
  </si>
  <si>
    <t>B</t>
  </si>
  <si>
    <t>C</t>
  </si>
  <si>
    <t>D</t>
  </si>
  <si>
    <t>E</t>
  </si>
  <si>
    <t>F</t>
  </si>
  <si>
    <t>Los_Altos_Geek_Squad</t>
  </si>
  <si>
    <t>SAP Inspired Innovators</t>
  </si>
  <si>
    <t>Team 5775</t>
  </si>
  <si>
    <t xml:space="preserve">Lego_Legends </t>
  </si>
  <si>
    <t>Etamilc</t>
  </si>
  <si>
    <t>Bionic_Builders</t>
  </si>
  <si>
    <t>Fortune Cookies</t>
  </si>
  <si>
    <t>The_Unstoppable_Bots</t>
  </si>
  <si>
    <t>Cyborgs</t>
  </si>
  <si>
    <t>Lightning Legos</t>
  </si>
  <si>
    <t>KARP</t>
  </si>
  <si>
    <t>Robot_Snappers</t>
  </si>
  <si>
    <t>Lego_Lords</t>
  </si>
  <si>
    <t>Master_MindStorms</t>
  </si>
  <si>
    <t>Lego_Sages</t>
  </si>
  <si>
    <t>St, Joseph Atherton</t>
  </si>
  <si>
    <t>Springer_Starbots</t>
  </si>
  <si>
    <t>Lego_Lightning</t>
  </si>
  <si>
    <t>SAPphire Force</t>
  </si>
  <si>
    <t>Bullis_Boyz</t>
  </si>
  <si>
    <t>Globe_Trotters</t>
  </si>
  <si>
    <t>Shadow_Dragons</t>
  </si>
  <si>
    <t>Indescribable McCain</t>
  </si>
  <si>
    <t>The Teeth</t>
  </si>
  <si>
    <t>Match #</t>
  </si>
  <si>
    <t>Time</t>
  </si>
  <si>
    <t>#</t>
  </si>
  <si>
    <t>Team</t>
  </si>
  <si>
    <t>Break</t>
  </si>
  <si>
    <t>Rank Based overall</t>
  </si>
  <si>
    <t>random</t>
  </si>
  <si>
    <t>Performance Start</t>
  </si>
  <si>
    <t>Performance Interval</t>
  </si>
  <si>
    <t>Performance Break</t>
  </si>
  <si>
    <t>Judging Start</t>
  </si>
  <si>
    <t>Judging Interval</t>
  </si>
  <si>
    <t>Judging Break</t>
  </si>
  <si>
    <t>Judging categories</t>
  </si>
  <si>
    <t>Team Check In &amp; Coaches Meeting</t>
  </si>
  <si>
    <t>Opening Ceremonies</t>
  </si>
  <si>
    <t>Round A</t>
  </si>
  <si>
    <t>Round B</t>
  </si>
  <si>
    <t>Round C</t>
  </si>
  <si>
    <t>Round D</t>
  </si>
  <si>
    <t>Demonstrations</t>
  </si>
  <si>
    <t>Team Introductions and photos</t>
  </si>
  <si>
    <t>Cleanup</t>
  </si>
  <si>
    <t>Depart</t>
  </si>
  <si>
    <t>time1</t>
  </si>
  <si>
    <t>time2</t>
  </si>
  <si>
    <t>time3</t>
  </si>
  <si>
    <t>T1 rnd</t>
  </si>
  <si>
    <t>T2 rnd</t>
  </si>
  <si>
    <t>next up</t>
  </si>
  <si>
    <t>score1</t>
  </si>
  <si>
    <t>score2</t>
  </si>
  <si>
    <t>1R1</t>
  </si>
  <si>
    <t>7R1</t>
  </si>
  <si>
    <t>8R1</t>
  </si>
  <si>
    <t>8R2</t>
  </si>
  <si>
    <t>11R1</t>
  </si>
  <si>
    <t>12R1</t>
  </si>
  <si>
    <t>9R1</t>
  </si>
  <si>
    <t>10R1</t>
  </si>
  <si>
    <t>13R1</t>
  </si>
  <si>
    <t>14R1</t>
  </si>
  <si>
    <t>15R1</t>
  </si>
  <si>
    <t>17R1</t>
  </si>
  <si>
    <t>18R1</t>
  </si>
  <si>
    <t>20R1</t>
  </si>
  <si>
    <t>19R1</t>
  </si>
  <si>
    <t>23R1</t>
  </si>
  <si>
    <t>24R1</t>
  </si>
  <si>
    <t>21R1</t>
  </si>
  <si>
    <t>22R1</t>
  </si>
  <si>
    <t>18R2</t>
  </si>
  <si>
    <t>14R2</t>
  </si>
  <si>
    <t>13R2</t>
  </si>
  <si>
    <t>14R3</t>
  </si>
  <si>
    <t>17R2</t>
  </si>
  <si>
    <t>16R1</t>
  </si>
  <si>
    <t>16R2</t>
  </si>
  <si>
    <t>20R2</t>
  </si>
  <si>
    <t>19R2</t>
  </si>
  <si>
    <t>15R2</t>
  </si>
  <si>
    <t>16R3</t>
  </si>
  <si>
    <t>23R2</t>
  </si>
  <si>
    <t>24R2</t>
  </si>
  <si>
    <t>6R1</t>
  </si>
  <si>
    <t>22R2</t>
  </si>
  <si>
    <t>21R2</t>
  </si>
  <si>
    <t>2R1</t>
  </si>
  <si>
    <t>3R1</t>
  </si>
  <si>
    <t>4R1</t>
  </si>
  <si>
    <t>5R1</t>
  </si>
  <si>
    <t>23R3</t>
  </si>
  <si>
    <t>19R3</t>
  </si>
  <si>
    <t>20R3</t>
  </si>
  <si>
    <t>22R3</t>
  </si>
  <si>
    <t>21R3</t>
  </si>
  <si>
    <t>2R2</t>
  </si>
  <si>
    <t>5R2</t>
  </si>
  <si>
    <t>4R2</t>
  </si>
  <si>
    <t>6R2</t>
  </si>
  <si>
    <t>3R2</t>
  </si>
  <si>
    <t>1R2</t>
  </si>
  <si>
    <t>12R2</t>
  </si>
  <si>
    <t>10R2</t>
  </si>
  <si>
    <t>9R2</t>
  </si>
  <si>
    <t>7R2</t>
  </si>
  <si>
    <t>11R2</t>
  </si>
  <si>
    <t>3R3</t>
  </si>
  <si>
    <t>5R3</t>
  </si>
  <si>
    <t>2R3</t>
  </si>
  <si>
    <t>6R3</t>
  </si>
  <si>
    <t>4R3</t>
  </si>
  <si>
    <t>1R3</t>
  </si>
  <si>
    <t>11R3</t>
  </si>
  <si>
    <t>9R3</t>
  </si>
  <si>
    <t>8R3</t>
  </si>
  <si>
    <t>12R3</t>
  </si>
  <si>
    <t>7R3</t>
  </si>
  <si>
    <t>10R3</t>
  </si>
  <si>
    <t>17R3</t>
  </si>
  <si>
    <t>15R3</t>
  </si>
  <si>
    <t>18R3</t>
  </si>
  <si>
    <t>24R3</t>
  </si>
  <si>
    <t>13R3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</si>
</sst>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00"/>
    <numFmt numFmtId="171" formatCode="0.0000"/>
    <numFmt numFmtId="172" formatCode="0.000000"/>
    <numFmt numFmtId="173" formatCode="0.0000000"/>
    <numFmt numFmtId="174" formatCode="0.00000000"/>
    <numFmt numFmtId="175" formatCode="0.000000000"/>
    <numFmt numFmtId="176" formatCode="[&lt;=9999999]###\-####;\(###\)\ ###\-####"/>
    <numFmt numFmtId="177" formatCode="[$-409]h:mm\ AM/PM;@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0"/>
      <name val="Tahoma"/>
      <family val="2"/>
    </font>
    <font>
      <b/>
      <sz val="16"/>
      <color indexed="10"/>
      <name val="tahoma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0"/>
      <color indexed="53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color indexed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color indexed="10"/>
      <name val="Tahoma"/>
      <family val="2"/>
    </font>
    <font>
      <sz val="6"/>
      <name val="Tahoma"/>
      <family val="2"/>
    </font>
    <font>
      <b/>
      <i/>
      <sz val="24"/>
      <name val="Tahoma"/>
      <family val="2"/>
    </font>
    <font>
      <sz val="10"/>
      <color indexed="9"/>
      <name val="Tahoma"/>
      <family val="2"/>
    </font>
    <font>
      <sz val="7"/>
      <name val="Tahoma"/>
      <family val="2"/>
    </font>
    <font>
      <sz val="16"/>
      <name val="Tahoma"/>
      <family val="2"/>
    </font>
    <font>
      <b/>
      <sz val="8"/>
      <name val="Tahoma"/>
      <family val="2"/>
    </font>
    <font>
      <b/>
      <sz val="8"/>
      <color indexed="9"/>
      <name val="Tahoma"/>
      <family val="2"/>
    </font>
    <font>
      <sz val="8"/>
      <name val="Swis721 BlkCn BT"/>
      <family val="2"/>
    </font>
    <font>
      <sz val="10"/>
      <name val="Swis721 BlkCn BT"/>
      <family val="2"/>
    </font>
    <font>
      <sz val="6"/>
      <name val="Swis721 BlkCn BT"/>
      <family val="2"/>
    </font>
    <font>
      <sz val="13"/>
      <color indexed="10"/>
      <name val="Swis721 BlkCn BT"/>
      <family val="2"/>
    </font>
    <font>
      <b/>
      <sz val="16"/>
      <name val="Tahoma"/>
      <family val="2"/>
    </font>
    <font>
      <b/>
      <i/>
      <sz val="14"/>
      <name val="Tahoma"/>
      <family val="2"/>
    </font>
    <font>
      <sz val="8"/>
      <color indexed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8"/>
      <name val="Arial"/>
      <family val="2"/>
    </font>
    <font>
      <b/>
      <sz val="10"/>
      <name val="Tahoma"/>
      <family val="2"/>
    </font>
    <font>
      <sz val="9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7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8" fillId="6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8" borderId="0" applyNumberFormat="0" applyBorder="0" applyAlignment="0" applyProtection="0"/>
    <xf numFmtId="0" fontId="48" fillId="6" borderId="0" applyNumberFormat="0" applyBorder="0" applyAlignment="0" applyProtection="0"/>
    <xf numFmtId="0" fontId="48" fillId="3" borderId="0" applyNumberFormat="0" applyBorder="0" applyAlignment="0" applyProtection="0"/>
    <xf numFmtId="0" fontId="48" fillId="11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39" fillId="15" borderId="0" applyNumberFormat="0" applyBorder="0" applyAlignment="0" applyProtection="0"/>
    <xf numFmtId="0" fontId="43" fillId="16" borderId="1" applyNumberFormat="0" applyAlignment="0" applyProtection="0"/>
    <xf numFmtId="0" fontId="45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7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42" fillId="1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59">
    <xf numFmtId="0" fontId="0" fillId="0" borderId="0" xfId="0" applyAlignment="1">
      <alignment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164" fontId="2" fillId="0" borderId="0" xfId="0" applyNumberFormat="1" applyFont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0" fillId="18" borderId="0" xfId="0" applyFill="1" applyAlignment="1">
      <alignment/>
    </xf>
    <xf numFmtId="0" fontId="16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10" fillId="18" borderId="10" xfId="0" applyFont="1" applyFill="1" applyBorder="1" applyAlignment="1">
      <alignment horizontal="center"/>
    </xf>
    <xf numFmtId="0" fontId="10" fillId="18" borderId="11" xfId="0" applyFont="1" applyFill="1" applyBorder="1" applyAlignment="1">
      <alignment horizontal="centerContinuous"/>
    </xf>
    <xf numFmtId="0" fontId="0" fillId="18" borderId="12" xfId="0" applyFill="1" applyBorder="1" applyAlignment="1">
      <alignment/>
    </xf>
    <xf numFmtId="0" fontId="18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18" fillId="0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textRotation="90"/>
      <protection/>
    </xf>
    <xf numFmtId="0" fontId="24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25" fillId="8" borderId="0" xfId="0" applyFont="1" applyFill="1" applyBorder="1" applyAlignment="1" applyProtection="1">
      <alignment horizontal="right" vertical="center"/>
      <protection/>
    </xf>
    <xf numFmtId="0" fontId="25" fillId="19" borderId="0" xfId="0" applyFont="1" applyFill="1" applyBorder="1" applyAlignment="1" applyProtection="1">
      <alignment horizontal="right" vertical="center"/>
      <protection/>
    </xf>
    <xf numFmtId="0" fontId="25" fillId="13" borderId="0" xfId="0" applyFont="1" applyFill="1" applyBorder="1" applyAlignment="1" applyProtection="1">
      <alignment horizontal="right" vertical="center"/>
      <protection/>
    </xf>
    <xf numFmtId="0" fontId="25" fillId="20" borderId="0" xfId="0" applyFont="1" applyFill="1" applyBorder="1" applyAlignment="1" applyProtection="1">
      <alignment horizontal="right" vertical="center"/>
      <protection/>
    </xf>
    <xf numFmtId="0" fontId="25" fillId="21" borderId="0" xfId="0" applyFont="1" applyFill="1" applyBorder="1" applyAlignment="1" applyProtection="1">
      <alignment horizontal="right" vertical="center"/>
      <protection/>
    </xf>
    <xf numFmtId="0" fontId="26" fillId="22" borderId="0" xfId="0" applyFont="1" applyFill="1" applyBorder="1" applyAlignment="1" applyProtection="1">
      <alignment horizontal="righ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0" fontId="26" fillId="23" borderId="0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24" borderId="13" xfId="0" applyFont="1" applyFill="1" applyBorder="1" applyAlignment="1" applyProtection="1">
      <alignment horizontal="center" vertical="center"/>
      <protection/>
    </xf>
    <xf numFmtId="0" fontId="25" fillId="25" borderId="0" xfId="0" applyFont="1" applyFill="1" applyBorder="1" applyAlignment="1" applyProtection="1">
      <alignment horizontal="right" vertical="center"/>
      <protection/>
    </xf>
    <xf numFmtId="0" fontId="18" fillId="14" borderId="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0" fillId="24" borderId="13" xfId="0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21" borderId="13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17" fillId="0" borderId="18" xfId="0" applyFont="1" applyBorder="1" applyAlignment="1">
      <alignment horizontal="center" textRotation="90" wrapText="1"/>
    </xf>
    <xf numFmtId="0" fontId="17" fillId="0" borderId="18" xfId="0" applyFont="1" applyBorder="1" applyAlignment="1">
      <alignment horizontal="center" wrapText="1"/>
    </xf>
    <xf numFmtId="0" fontId="17" fillId="0" borderId="0" xfId="0" applyFont="1" applyAlignment="1">
      <alignment/>
    </xf>
    <xf numFmtId="0" fontId="17" fillId="17" borderId="19" xfId="0" applyFont="1" applyFill="1" applyBorder="1" applyAlignment="1">
      <alignment/>
    </xf>
    <xf numFmtId="0" fontId="17" fillId="17" borderId="20" xfId="0" applyFont="1" applyFill="1" applyBorder="1" applyAlignment="1">
      <alignment/>
    </xf>
    <xf numFmtId="0" fontId="17" fillId="17" borderId="21" xfId="0" applyFont="1" applyFill="1" applyBorder="1" applyAlignment="1">
      <alignment/>
    </xf>
    <xf numFmtId="0" fontId="17" fillId="17" borderId="22" xfId="0" applyFont="1" applyFill="1" applyBorder="1" applyAlignment="1">
      <alignment horizontal="right"/>
    </xf>
    <xf numFmtId="0" fontId="17" fillId="17" borderId="22" xfId="0" applyFont="1" applyFill="1" applyBorder="1" applyAlignment="1">
      <alignment/>
    </xf>
    <xf numFmtId="0" fontId="17" fillId="17" borderId="23" xfId="0" applyFont="1" applyFill="1" applyBorder="1" applyAlignment="1">
      <alignment/>
    </xf>
    <xf numFmtId="0" fontId="17" fillId="17" borderId="23" xfId="0" applyFont="1" applyFill="1" applyBorder="1" applyAlignment="1">
      <alignment horizontal="right"/>
    </xf>
    <xf numFmtId="0" fontId="17" fillId="17" borderId="23" xfId="0" applyFont="1" applyFill="1" applyBorder="1" applyAlignment="1">
      <alignment horizontal="center"/>
    </xf>
    <xf numFmtId="0" fontId="17" fillId="5" borderId="24" xfId="0" applyFont="1" applyFill="1" applyBorder="1" applyAlignment="1">
      <alignment/>
    </xf>
    <xf numFmtId="0" fontId="17" fillId="5" borderId="13" xfId="0" applyFont="1" applyFill="1" applyBorder="1" applyAlignment="1">
      <alignment/>
    </xf>
    <xf numFmtId="0" fontId="17" fillId="7" borderId="13" xfId="0" applyFont="1" applyFill="1" applyBorder="1" applyAlignment="1">
      <alignment/>
    </xf>
    <xf numFmtId="0" fontId="17" fillId="21" borderId="13" xfId="0" applyFont="1" applyFill="1" applyBorder="1" applyAlignment="1">
      <alignment/>
    </xf>
    <xf numFmtId="0" fontId="7" fillId="26" borderId="10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vertical="center"/>
      <protection/>
    </xf>
    <xf numFmtId="0" fontId="18" fillId="24" borderId="0" xfId="0" applyFont="1" applyFill="1" applyBorder="1" applyAlignment="1" applyProtection="1">
      <alignment horizontal="center" vertical="center"/>
      <protection/>
    </xf>
    <xf numFmtId="0" fontId="18" fillId="24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/>
    </xf>
    <xf numFmtId="0" fontId="17" fillId="17" borderId="25" xfId="0" applyFont="1" applyFill="1" applyBorder="1" applyAlignment="1">
      <alignment/>
    </xf>
    <xf numFmtId="0" fontId="17" fillId="0" borderId="0" xfId="0" applyFont="1" applyFill="1" applyBorder="1" applyAlignment="1">
      <alignment horizontal="center" textRotation="90" wrapText="1"/>
    </xf>
    <xf numFmtId="0" fontId="17" fillId="0" borderId="0" xfId="0" applyFont="1" applyFill="1" applyBorder="1" applyAlignment="1">
      <alignment/>
    </xf>
    <xf numFmtId="0" fontId="17" fillId="17" borderId="26" xfId="0" applyFont="1" applyFill="1" applyBorder="1" applyAlignment="1">
      <alignment/>
    </xf>
    <xf numFmtId="0" fontId="17" fillId="17" borderId="10" xfId="0" applyFont="1" applyFill="1" applyBorder="1" applyAlignment="1">
      <alignment/>
    </xf>
    <xf numFmtId="0" fontId="17" fillId="17" borderId="22" xfId="0" applyFont="1" applyFill="1" applyBorder="1" applyAlignment="1">
      <alignment/>
    </xf>
    <xf numFmtId="0" fontId="17" fillId="5" borderId="24" xfId="0" applyFont="1" applyFill="1" applyBorder="1" applyAlignment="1">
      <alignment/>
    </xf>
    <xf numFmtId="0" fontId="17" fillId="5" borderId="13" xfId="0" applyFont="1" applyFill="1" applyBorder="1" applyAlignment="1">
      <alignment/>
    </xf>
    <xf numFmtId="0" fontId="17" fillId="7" borderId="13" xfId="0" applyFont="1" applyFill="1" applyBorder="1" applyAlignment="1">
      <alignment/>
    </xf>
    <xf numFmtId="0" fontId="17" fillId="21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27" borderId="1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7" borderId="13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2" fontId="0" fillId="0" borderId="0" xfId="0" applyNumberFormat="1" applyFill="1" applyBorder="1" applyAlignment="1">
      <alignment/>
    </xf>
    <xf numFmtId="0" fontId="0" fillId="0" borderId="13" xfId="0" applyFill="1" applyBorder="1" applyAlignment="1">
      <alignment horizontal="center"/>
    </xf>
    <xf numFmtId="174" fontId="0" fillId="0" borderId="0" xfId="0" applyNumberForma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17" borderId="0" xfId="0" applyFont="1" applyFill="1" applyBorder="1" applyAlignment="1" applyProtection="1">
      <alignment/>
      <protection locked="0"/>
    </xf>
    <xf numFmtId="0" fontId="0" fillId="17" borderId="0" xfId="0" applyFill="1" applyBorder="1" applyAlignment="1">
      <alignment/>
    </xf>
    <xf numFmtId="0" fontId="0" fillId="17" borderId="0" xfId="0" applyFill="1" applyBorder="1" applyAlignment="1">
      <alignment horizontal="center"/>
    </xf>
    <xf numFmtId="172" fontId="0" fillId="17" borderId="0" xfId="0" applyNumberFormat="1" applyFill="1" applyBorder="1" applyAlignment="1">
      <alignment/>
    </xf>
    <xf numFmtId="174" fontId="0" fillId="17" borderId="0" xfId="0" applyNumberFormat="1" applyFill="1" applyBorder="1" applyAlignment="1">
      <alignment/>
    </xf>
    <xf numFmtId="0" fontId="0" fillId="17" borderId="0" xfId="0" applyFill="1" applyAlignment="1">
      <alignment/>
    </xf>
    <xf numFmtId="0" fontId="3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7" borderId="27" xfId="0" applyFill="1" applyBorder="1" applyAlignment="1" applyProtection="1">
      <alignment horizontal="center"/>
      <protection locked="0"/>
    </xf>
    <xf numFmtId="0" fontId="0" fillId="7" borderId="28" xfId="0" applyFill="1" applyBorder="1" applyAlignment="1" applyProtection="1">
      <alignment horizontal="left"/>
      <protection locked="0"/>
    </xf>
    <xf numFmtId="0" fontId="0" fillId="7" borderId="28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27" borderId="0" xfId="0" applyFill="1" applyAlignment="1">
      <alignment/>
    </xf>
    <xf numFmtId="0" fontId="9" fillId="26" borderId="18" xfId="0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9" fillId="26" borderId="24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5" borderId="10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23" borderId="10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27" borderId="10" xfId="0" applyFill="1" applyBorder="1" applyAlignment="1">
      <alignment horizontal="center"/>
    </xf>
    <xf numFmtId="0" fontId="13" fillId="9" borderId="10" xfId="0" applyFont="1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28" borderId="10" xfId="0" applyFill="1" applyBorder="1" applyAlignment="1">
      <alignment horizontal="center"/>
    </xf>
    <xf numFmtId="0" fontId="0" fillId="29" borderId="10" xfId="0" applyFill="1" applyBorder="1" applyAlignment="1">
      <alignment horizontal="center"/>
    </xf>
    <xf numFmtId="0" fontId="0" fillId="30" borderId="10" xfId="0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12" fillId="0" borderId="31" xfId="0" applyNumberFormat="1" applyFont="1" applyBorder="1" applyAlignment="1">
      <alignment horizontal="right" vertical="center"/>
    </xf>
    <xf numFmtId="0" fontId="11" fillId="5" borderId="32" xfId="0" applyFont="1" applyFill="1" applyBorder="1" applyAlignment="1" applyProtection="1">
      <alignment horizontal="center" textRotation="90" wrapText="1"/>
      <protection locked="0"/>
    </xf>
    <xf numFmtId="0" fontId="11" fillId="7" borderId="10" xfId="0" applyFont="1" applyFill="1" applyBorder="1" applyAlignment="1" applyProtection="1">
      <alignment horizontal="center" textRotation="90" wrapText="1"/>
      <protection locked="0"/>
    </xf>
    <xf numFmtId="0" fontId="11" fillId="21" borderId="10" xfId="0" applyFont="1" applyFill="1" applyBorder="1" applyAlignment="1" applyProtection="1">
      <alignment horizontal="center" textRotation="90" wrapText="1"/>
      <protection locked="0"/>
    </xf>
    <xf numFmtId="0" fontId="11" fillId="15" borderId="10" xfId="0" applyFont="1" applyFill="1" applyBorder="1" applyAlignment="1">
      <alignment horizontal="center" textRotation="90" wrapText="1"/>
    </xf>
    <xf numFmtId="1" fontId="4" fillId="0" borderId="33" xfId="0" applyNumberFormat="1" applyFont="1" applyBorder="1" applyAlignment="1">
      <alignment horizontal="right" vertical="center"/>
    </xf>
    <xf numFmtId="1" fontId="12" fillId="0" borderId="34" xfId="0" applyNumberFormat="1" applyFont="1" applyBorder="1" applyAlignment="1">
      <alignment horizontal="right" vertical="center"/>
    </xf>
    <xf numFmtId="165" fontId="11" fillId="24" borderId="32" xfId="0" applyNumberFormat="1" applyFont="1" applyFill="1" applyBorder="1" applyAlignment="1" applyProtection="1">
      <alignment horizontal="center" vertical="center" textRotation="90" wrapText="1"/>
      <protection locked="0"/>
    </xf>
    <xf numFmtId="165" fontId="11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165" fontId="11" fillId="2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12" fillId="0" borderId="35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4" fillId="0" borderId="32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24" borderId="0" xfId="0" applyFill="1" applyAlignment="1">
      <alignment/>
    </xf>
    <xf numFmtId="0" fontId="0" fillId="15" borderId="0" xfId="0" applyFill="1" applyAlignment="1">
      <alignment/>
    </xf>
    <xf numFmtId="0" fontId="0" fillId="0" borderId="24" xfId="0" applyBorder="1" applyAlignment="1">
      <alignment/>
    </xf>
    <xf numFmtId="1" fontId="2" fillId="0" borderId="24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5" borderId="13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15" borderId="13" xfId="0" applyFont="1" applyFill="1" applyBorder="1" applyAlignment="1">
      <alignment horizontal="center"/>
    </xf>
    <xf numFmtId="1" fontId="2" fillId="0" borderId="13" xfId="0" applyNumberFormat="1" applyFont="1" applyBorder="1" applyAlignment="1">
      <alignment horizontal="center" vertical="center"/>
    </xf>
    <xf numFmtId="1" fontId="2" fillId="20" borderId="13" xfId="0" applyNumberFormat="1" applyFont="1" applyFill="1" applyBorder="1" applyAlignment="1" applyProtection="1">
      <alignment horizontal="center"/>
      <protection locked="0"/>
    </xf>
    <xf numFmtId="1" fontId="10" fillId="18" borderId="13" xfId="0" applyNumberFormat="1" applyFont="1" applyFill="1" applyBorder="1" applyAlignment="1" applyProtection="1">
      <alignment horizontal="center"/>
      <protection locked="0"/>
    </xf>
    <xf numFmtId="1" fontId="2" fillId="27" borderId="13" xfId="0" applyNumberFormat="1" applyFont="1" applyFill="1" applyBorder="1" applyAlignment="1" applyProtection="1">
      <alignment horizontal="center"/>
      <protection locked="0"/>
    </xf>
    <xf numFmtId="1" fontId="10" fillId="9" borderId="13" xfId="0" applyNumberFormat="1" applyFont="1" applyFill="1" applyBorder="1" applyAlignment="1" applyProtection="1">
      <alignment horizontal="center"/>
      <protection locked="0"/>
    </xf>
    <xf numFmtId="1" fontId="2" fillId="19" borderId="13" xfId="0" applyNumberFormat="1" applyFont="1" applyFill="1" applyBorder="1" applyAlignment="1" applyProtection="1">
      <alignment horizontal="center"/>
      <protection locked="0"/>
    </xf>
    <xf numFmtId="1" fontId="10" fillId="10" borderId="13" xfId="0" applyNumberFormat="1" applyFont="1" applyFill="1" applyBorder="1" applyAlignment="1" applyProtection="1">
      <alignment horizontal="center"/>
      <protection locked="0"/>
    </xf>
    <xf numFmtId="1" fontId="10" fillId="29" borderId="13" xfId="0" applyNumberFormat="1" applyFont="1" applyFill="1" applyBorder="1" applyAlignment="1" applyProtection="1">
      <alignment horizontal="center"/>
      <protection locked="0"/>
    </xf>
    <xf numFmtId="1" fontId="10" fillId="30" borderId="13" xfId="0" applyNumberFormat="1" applyFont="1" applyFill="1" applyBorder="1" applyAlignment="1" applyProtection="1">
      <alignment horizontal="center"/>
      <protection locked="0"/>
    </xf>
    <xf numFmtId="2" fontId="2" fillId="0" borderId="29" xfId="0" applyNumberFormat="1" applyFont="1" applyBorder="1" applyAlignment="1">
      <alignment horizontal="center"/>
    </xf>
    <xf numFmtId="0" fontId="2" fillId="7" borderId="13" xfId="0" applyNumberFormat="1" applyFont="1" applyFill="1" applyBorder="1" applyAlignment="1" applyProtection="1">
      <alignment horizontal="center"/>
      <protection locked="0"/>
    </xf>
    <xf numFmtId="2" fontId="2" fillId="0" borderId="3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1" fillId="0" borderId="13" xfId="0" applyFont="1" applyBorder="1" applyAlignment="1">
      <alignment horizontal="center" textRotation="90" wrapText="1"/>
    </xf>
    <xf numFmtId="0" fontId="6" fillId="0" borderId="38" xfId="0" applyFont="1" applyBorder="1" applyAlignment="1">
      <alignment horizontal="left" wrapText="1"/>
    </xf>
    <xf numFmtId="0" fontId="2" fillId="5" borderId="13" xfId="0" applyFont="1" applyFill="1" applyBorder="1" applyAlignment="1">
      <alignment horizontal="center" textRotation="90" wrapText="1"/>
    </xf>
    <xf numFmtId="0" fontId="2" fillId="7" borderId="13" xfId="0" applyFont="1" applyFill="1" applyBorder="1" applyAlignment="1">
      <alignment horizontal="center" textRotation="90" wrapText="1"/>
    </xf>
    <xf numFmtId="0" fontId="2" fillId="21" borderId="13" xfId="0" applyFont="1" applyFill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2" fillId="15" borderId="13" xfId="0" applyFont="1" applyFill="1" applyBorder="1" applyAlignment="1">
      <alignment horizontal="center" textRotation="90" wrapText="1"/>
    </xf>
    <xf numFmtId="164" fontId="2" fillId="0" borderId="13" xfId="0" applyNumberFormat="1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textRotation="90" wrapText="1"/>
    </xf>
    <xf numFmtId="0" fontId="0" fillId="5" borderId="0" xfId="0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0" fillId="21" borderId="0" xfId="0" applyFill="1" applyAlignment="1" applyProtection="1">
      <alignment horizontal="center"/>
      <protection/>
    </xf>
    <xf numFmtId="0" fontId="0" fillId="15" borderId="0" xfId="0" applyFill="1" applyAlignment="1" applyProtection="1">
      <alignment horizontal="center"/>
      <protection/>
    </xf>
    <xf numFmtId="0" fontId="0" fillId="5" borderId="13" xfId="0" applyNumberFormat="1" applyFont="1" applyFill="1" applyBorder="1" applyAlignment="1">
      <alignment horizontal="center"/>
    </xf>
    <xf numFmtId="0" fontId="0" fillId="7" borderId="13" xfId="0" applyNumberFormat="1" applyFont="1" applyFill="1" applyBorder="1" applyAlignment="1">
      <alignment horizontal="center"/>
    </xf>
    <xf numFmtId="0" fontId="0" fillId="21" borderId="13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2" fontId="0" fillId="15" borderId="13" xfId="0" applyNumberFormat="1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51" fillId="27" borderId="0" xfId="0" applyFont="1" applyFill="1" applyAlignment="1">
      <alignment/>
    </xf>
    <xf numFmtId="0" fontId="5" fillId="16" borderId="13" xfId="0" applyFont="1" applyFill="1" applyBorder="1" applyAlignment="1">
      <alignment horizontal="center" vertical="center"/>
    </xf>
    <xf numFmtId="0" fontId="5" fillId="16" borderId="24" xfId="0" applyFont="1" applyFill="1" applyBorder="1" applyAlignment="1">
      <alignment vertical="center"/>
    </xf>
    <xf numFmtId="0" fontId="5" fillId="16" borderId="13" xfId="0" applyFont="1" applyFill="1" applyBorder="1" applyAlignment="1">
      <alignment vertical="center"/>
    </xf>
    <xf numFmtId="0" fontId="51" fillId="0" borderId="0" xfId="0" applyFont="1" applyAlignment="1">
      <alignment/>
    </xf>
    <xf numFmtId="0" fontId="32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vertical="top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7" fillId="0" borderId="0" xfId="0" applyFont="1" applyFill="1" applyAlignment="1" applyProtection="1">
      <alignment horizontal="center" vertical="top"/>
      <protection/>
    </xf>
    <xf numFmtId="0" fontId="18" fillId="0" borderId="0" xfId="0" applyFont="1" applyFill="1" applyBorder="1" applyAlignment="1" applyProtection="1">
      <alignment horizontal="center" vertical="top"/>
      <protection/>
    </xf>
    <xf numFmtId="0" fontId="52" fillId="0" borderId="35" xfId="0" applyFont="1" applyFill="1" applyBorder="1" applyAlignment="1" applyProtection="1">
      <alignment horizontal="left" vertical="top"/>
      <protection/>
    </xf>
    <xf numFmtId="0" fontId="18" fillId="0" borderId="32" xfId="0" applyFont="1" applyFill="1" applyBorder="1" applyAlignment="1" applyProtection="1">
      <alignment horizontal="center" vertical="top"/>
      <protection/>
    </xf>
    <xf numFmtId="0" fontId="7" fillId="0" borderId="23" xfId="0" applyFont="1" applyFill="1" applyBorder="1" applyAlignment="1" applyProtection="1">
      <alignment vertical="top"/>
      <protection/>
    </xf>
    <xf numFmtId="0" fontId="7" fillId="0" borderId="32" xfId="0" applyFont="1" applyFill="1" applyBorder="1" applyAlignment="1" applyProtection="1">
      <alignment vertical="top"/>
      <protection/>
    </xf>
    <xf numFmtId="0" fontId="52" fillId="0" borderId="0" xfId="0" applyFont="1" applyFill="1" applyBorder="1" applyAlignment="1" applyProtection="1">
      <alignment horizontal="right" vertical="top"/>
      <protection/>
    </xf>
    <xf numFmtId="1" fontId="2" fillId="0" borderId="39" xfId="0" applyNumberFormat="1" applyFont="1" applyBorder="1" applyAlignment="1">
      <alignment horizontal="left" vertical="center"/>
    </xf>
    <xf numFmtId="1" fontId="2" fillId="0" borderId="40" xfId="0" applyNumberFormat="1" applyFont="1" applyBorder="1" applyAlignment="1">
      <alignment horizontal="left" vertical="center"/>
    </xf>
    <xf numFmtId="0" fontId="2" fillId="5" borderId="41" xfId="0" applyNumberFormat="1" applyFont="1" applyFill="1" applyBorder="1" applyAlignment="1" applyProtection="1">
      <alignment horizontal="center"/>
      <protection locked="0"/>
    </xf>
    <xf numFmtId="0" fontId="2" fillId="7" borderId="42" xfId="0" applyNumberFormat="1" applyFont="1" applyFill="1" applyBorder="1" applyAlignment="1" applyProtection="1">
      <alignment horizontal="center"/>
      <protection locked="0"/>
    </xf>
    <xf numFmtId="1" fontId="2" fillId="20" borderId="42" xfId="0" applyNumberFormat="1" applyFont="1" applyFill="1" applyBorder="1" applyAlignment="1" applyProtection="1">
      <alignment horizontal="center"/>
      <protection locked="0"/>
    </xf>
    <xf numFmtId="1" fontId="10" fillId="18" borderId="42" xfId="0" applyNumberFormat="1" applyFont="1" applyFill="1" applyBorder="1" applyAlignment="1" applyProtection="1">
      <alignment horizontal="center"/>
      <protection locked="0"/>
    </xf>
    <xf numFmtId="1" fontId="2" fillId="27" borderId="42" xfId="0" applyNumberFormat="1" applyFont="1" applyFill="1" applyBorder="1" applyAlignment="1" applyProtection="1">
      <alignment horizontal="center"/>
      <protection locked="0"/>
    </xf>
    <xf numFmtId="1" fontId="10" fillId="9" borderId="42" xfId="0" applyNumberFormat="1" applyFont="1" applyFill="1" applyBorder="1" applyAlignment="1" applyProtection="1">
      <alignment horizontal="center"/>
      <protection locked="0"/>
    </xf>
    <xf numFmtId="1" fontId="2" fillId="19" borderId="42" xfId="0" applyNumberFormat="1" applyFont="1" applyFill="1" applyBorder="1" applyAlignment="1" applyProtection="1">
      <alignment horizontal="center"/>
      <protection locked="0"/>
    </xf>
    <xf numFmtId="1" fontId="10" fillId="10" borderId="42" xfId="0" applyNumberFormat="1" applyFont="1" applyFill="1" applyBorder="1" applyAlignment="1" applyProtection="1">
      <alignment horizontal="center"/>
      <protection locked="0"/>
    </xf>
    <xf numFmtId="1" fontId="10" fillId="29" borderId="42" xfId="0" applyNumberFormat="1" applyFont="1" applyFill="1" applyBorder="1" applyAlignment="1" applyProtection="1">
      <alignment horizontal="center"/>
      <protection locked="0"/>
    </xf>
    <xf numFmtId="1" fontId="10" fillId="30" borderId="42" xfId="0" applyNumberFormat="1" applyFont="1" applyFill="1" applyBorder="1" applyAlignment="1" applyProtection="1">
      <alignment horizontal="center"/>
      <protection locked="0"/>
    </xf>
    <xf numFmtId="2" fontId="0" fillId="15" borderId="43" xfId="0" applyNumberFormat="1" applyFill="1" applyBorder="1" applyAlignment="1">
      <alignment horizontal="center"/>
    </xf>
    <xf numFmtId="0" fontId="2" fillId="5" borderId="28" xfId="0" applyNumberFormat="1" applyFont="1" applyFill="1" applyBorder="1" applyAlignment="1" applyProtection="1">
      <alignment horizontal="center"/>
      <protection locked="0"/>
    </xf>
    <xf numFmtId="2" fontId="0" fillId="15" borderId="44" xfId="0" applyNumberFormat="1" applyFill="1" applyBorder="1" applyAlignment="1">
      <alignment horizontal="center"/>
    </xf>
    <xf numFmtId="0" fontId="2" fillId="5" borderId="45" xfId="0" applyNumberFormat="1" applyFont="1" applyFill="1" applyBorder="1" applyAlignment="1" applyProtection="1">
      <alignment horizontal="center"/>
      <protection locked="0"/>
    </xf>
    <xf numFmtId="0" fontId="2" fillId="7" borderId="46" xfId="0" applyNumberFormat="1" applyFont="1" applyFill="1" applyBorder="1" applyAlignment="1" applyProtection="1">
      <alignment horizontal="center"/>
      <protection locked="0"/>
    </xf>
    <xf numFmtId="1" fontId="2" fillId="20" borderId="46" xfId="0" applyNumberFormat="1" applyFont="1" applyFill="1" applyBorder="1" applyAlignment="1" applyProtection="1">
      <alignment horizontal="center"/>
      <protection locked="0"/>
    </xf>
    <xf numFmtId="1" fontId="10" fillId="18" borderId="46" xfId="0" applyNumberFormat="1" applyFont="1" applyFill="1" applyBorder="1" applyAlignment="1" applyProtection="1">
      <alignment horizontal="center"/>
      <protection locked="0"/>
    </xf>
    <xf numFmtId="1" fontId="2" fillId="27" borderId="46" xfId="0" applyNumberFormat="1" applyFont="1" applyFill="1" applyBorder="1" applyAlignment="1" applyProtection="1">
      <alignment horizontal="center"/>
      <protection locked="0"/>
    </xf>
    <xf numFmtId="1" fontId="10" fillId="9" borderId="46" xfId="0" applyNumberFormat="1" applyFont="1" applyFill="1" applyBorder="1" applyAlignment="1" applyProtection="1">
      <alignment horizontal="center"/>
      <protection locked="0"/>
    </xf>
    <xf numFmtId="1" fontId="2" fillId="19" borderId="46" xfId="0" applyNumberFormat="1" applyFont="1" applyFill="1" applyBorder="1" applyAlignment="1" applyProtection="1">
      <alignment horizontal="center"/>
      <protection locked="0"/>
    </xf>
    <xf numFmtId="1" fontId="10" fillId="10" borderId="46" xfId="0" applyNumberFormat="1" applyFont="1" applyFill="1" applyBorder="1" applyAlignment="1" applyProtection="1">
      <alignment horizontal="center"/>
      <protection locked="0"/>
    </xf>
    <xf numFmtId="1" fontId="10" fillId="29" borderId="46" xfId="0" applyNumberFormat="1" applyFont="1" applyFill="1" applyBorder="1" applyAlignment="1" applyProtection="1">
      <alignment horizontal="center"/>
      <protection locked="0"/>
    </xf>
    <xf numFmtId="1" fontId="10" fillId="30" borderId="46" xfId="0" applyNumberFormat="1" applyFont="1" applyFill="1" applyBorder="1" applyAlignment="1" applyProtection="1">
      <alignment horizontal="center"/>
      <protection locked="0"/>
    </xf>
    <xf numFmtId="2" fontId="0" fillId="15" borderId="47" xfId="0" applyNumberFormat="1" applyFill="1" applyBorder="1" applyAlignment="1">
      <alignment horizontal="center"/>
    </xf>
    <xf numFmtId="1" fontId="0" fillId="27" borderId="42" xfId="0" applyNumberFormat="1" applyFill="1" applyBorder="1" applyAlignment="1" applyProtection="1">
      <alignment horizontal="center"/>
      <protection/>
    </xf>
    <xf numFmtId="1" fontId="0" fillId="27" borderId="13" xfId="0" applyNumberFormat="1" applyFill="1" applyBorder="1" applyAlignment="1" applyProtection="1">
      <alignment horizontal="center"/>
      <protection/>
    </xf>
    <xf numFmtId="1" fontId="0" fillId="27" borderId="46" xfId="0" applyNumberFormat="1" applyFill="1" applyBorder="1" applyAlignment="1" applyProtection="1">
      <alignment horizontal="center"/>
      <protection/>
    </xf>
    <xf numFmtId="1" fontId="11" fillId="27" borderId="10" xfId="0" applyNumberFormat="1" applyFont="1" applyFill="1" applyBorder="1" applyAlignment="1">
      <alignment horizontal="center" textRotation="90" wrapText="1"/>
    </xf>
    <xf numFmtId="165" fontId="11" fillId="27" borderId="32" xfId="0" applyNumberFormat="1" applyFont="1" applyFill="1" applyBorder="1" applyAlignment="1" applyProtection="1">
      <alignment horizontal="center" vertical="center" textRotation="90" wrapText="1"/>
      <protection locked="0"/>
    </xf>
    <xf numFmtId="1" fontId="10" fillId="23" borderId="48" xfId="0" applyNumberFormat="1" applyFont="1" applyFill="1" applyBorder="1" applyAlignment="1" applyProtection="1">
      <alignment horizontal="center"/>
      <protection locked="0"/>
    </xf>
    <xf numFmtId="1" fontId="10" fillId="23" borderId="36" xfId="0" applyNumberFormat="1" applyFont="1" applyFill="1" applyBorder="1" applyAlignment="1" applyProtection="1">
      <alignment horizontal="center"/>
      <protection locked="0"/>
    </xf>
    <xf numFmtId="1" fontId="10" fillId="23" borderId="49" xfId="0" applyNumberFormat="1" applyFont="1" applyFill="1" applyBorder="1" applyAlignment="1" applyProtection="1">
      <alignment horizontal="center"/>
      <protection locked="0"/>
    </xf>
    <xf numFmtId="0" fontId="2" fillId="21" borderId="43" xfId="0" applyNumberFormat="1" applyFont="1" applyFill="1" applyBorder="1" applyAlignment="1" applyProtection="1">
      <alignment horizontal="center"/>
      <protection locked="0"/>
    </xf>
    <xf numFmtId="0" fontId="2" fillId="21" borderId="50" xfId="0" applyNumberFormat="1" applyFont="1" applyFill="1" applyBorder="1" applyAlignment="1" applyProtection="1">
      <alignment horizontal="center"/>
      <protection locked="0"/>
    </xf>
    <xf numFmtId="0" fontId="2" fillId="21" borderId="51" xfId="0" applyNumberFormat="1" applyFont="1" applyFill="1" applyBorder="1" applyAlignment="1" applyProtection="1">
      <alignment horizontal="center"/>
      <protection locked="0"/>
    </xf>
    <xf numFmtId="0" fontId="2" fillId="26" borderId="40" xfId="0" applyFont="1" applyFill="1" applyBorder="1" applyAlignment="1">
      <alignment horizontal="centerContinuous" vertical="center"/>
    </xf>
    <xf numFmtId="0" fontId="2" fillId="26" borderId="38" xfId="0" applyFont="1" applyFill="1" applyBorder="1" applyAlignment="1">
      <alignment horizontal="centerContinuous" vertical="center"/>
    </xf>
    <xf numFmtId="0" fontId="2" fillId="26" borderId="36" xfId="0" applyFont="1" applyFill="1" applyBorder="1" applyAlignment="1">
      <alignment horizontal="centerContinuous" vertical="center"/>
    </xf>
    <xf numFmtId="0" fontId="1" fillId="4" borderId="52" xfId="57" applyFill="1" applyBorder="1" applyProtection="1">
      <alignment/>
      <protection locked="0"/>
    </xf>
    <xf numFmtId="0" fontId="2" fillId="0" borderId="13" xfId="0" applyNumberFormat="1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8" fontId="0" fillId="0" borderId="13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54" xfId="0" applyBorder="1" applyAlignment="1">
      <alignment horizontal="center"/>
    </xf>
    <xf numFmtId="177" fontId="0" fillId="0" borderId="13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27" borderId="53" xfId="0" applyFill="1" applyBorder="1" applyAlignment="1">
      <alignment/>
    </xf>
    <xf numFmtId="0" fontId="0" fillId="27" borderId="55" xfId="0" applyFill="1" applyBorder="1" applyAlignment="1">
      <alignment/>
    </xf>
    <xf numFmtId="177" fontId="0" fillId="27" borderId="55" xfId="0" applyNumberFormat="1" applyFill="1" applyBorder="1" applyAlignment="1">
      <alignment horizontal="center"/>
    </xf>
    <xf numFmtId="0" fontId="0" fillId="27" borderId="55" xfId="0" applyNumberFormat="1" applyFill="1" applyBorder="1" applyAlignment="1">
      <alignment horizontal="center"/>
    </xf>
    <xf numFmtId="0" fontId="0" fillId="27" borderId="53" xfId="0" applyFill="1" applyBorder="1" applyAlignment="1">
      <alignment horizontal="left"/>
    </xf>
    <xf numFmtId="0" fontId="0" fillId="27" borderId="55" xfId="0" applyFill="1" applyBorder="1" applyAlignment="1">
      <alignment horizontal="left"/>
    </xf>
    <xf numFmtId="0" fontId="0" fillId="27" borderId="55" xfId="0" applyFill="1" applyBorder="1" applyAlignment="1">
      <alignment horizontal="center"/>
    </xf>
    <xf numFmtId="0" fontId="0" fillId="27" borderId="39" xfId="0" applyFill="1" applyBorder="1" applyAlignment="1">
      <alignment/>
    </xf>
    <xf numFmtId="0" fontId="0" fillId="27" borderId="56" xfId="0" applyFill="1" applyBorder="1" applyAlignment="1">
      <alignment/>
    </xf>
    <xf numFmtId="177" fontId="0" fillId="27" borderId="56" xfId="0" applyNumberFormat="1" applyFill="1" applyBorder="1" applyAlignment="1">
      <alignment horizontal="center"/>
    </xf>
    <xf numFmtId="0" fontId="0" fillId="27" borderId="56" xfId="0" applyNumberFormat="1" applyFill="1" applyBorder="1" applyAlignment="1">
      <alignment horizontal="center"/>
    </xf>
    <xf numFmtId="0" fontId="0" fillId="27" borderId="39" xfId="0" applyFill="1" applyBorder="1" applyAlignment="1">
      <alignment horizontal="left"/>
    </xf>
    <xf numFmtId="0" fontId="0" fillId="27" borderId="56" xfId="0" applyFill="1" applyBorder="1" applyAlignment="1">
      <alignment horizontal="left"/>
    </xf>
    <xf numFmtId="0" fontId="0" fillId="27" borderId="56" xfId="0" applyFill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0" fillId="0" borderId="54" xfId="0" applyFill="1" applyBorder="1" applyAlignment="1">
      <alignment/>
    </xf>
    <xf numFmtId="0" fontId="0" fillId="0" borderId="54" xfId="0" applyBorder="1" applyAlignment="1">
      <alignment/>
    </xf>
    <xf numFmtId="0" fontId="0" fillId="0" borderId="39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1" fillId="4" borderId="52" xfId="57" applyFill="1" applyBorder="1">
      <alignment/>
      <protection/>
    </xf>
    <xf numFmtId="0" fontId="53" fillId="4" borderId="52" xfId="0" applyFont="1" applyFill="1" applyBorder="1" applyAlignment="1">
      <alignment/>
    </xf>
    <xf numFmtId="0" fontId="54" fillId="4" borderId="52" xfId="57" applyFont="1" applyFill="1" applyBorder="1">
      <alignment/>
      <protection/>
    </xf>
    <xf numFmtId="0" fontId="54" fillId="4" borderId="52" xfId="57" applyFont="1" applyFill="1" applyBorder="1">
      <alignment/>
      <protection/>
    </xf>
    <xf numFmtId="0" fontId="53" fillId="4" borderId="52" xfId="0" applyFont="1" applyFill="1" applyBorder="1" applyAlignment="1">
      <alignment/>
    </xf>
    <xf numFmtId="0" fontId="1" fillId="4" borderId="52" xfId="57" applyFill="1" applyBorder="1">
      <alignment/>
      <protection/>
    </xf>
    <xf numFmtId="18" fontId="0" fillId="24" borderId="0" xfId="0" applyNumberFormat="1" applyFill="1" applyAlignment="1">
      <alignment/>
    </xf>
    <xf numFmtId="177" fontId="0" fillId="0" borderId="0" xfId="0" applyNumberFormat="1" applyAlignment="1">
      <alignment/>
    </xf>
    <xf numFmtId="18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18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55" fillId="27" borderId="0" xfId="0" applyFont="1" applyFill="1" applyBorder="1" applyAlignment="1">
      <alignment horizontal="center" vertical="center"/>
    </xf>
    <xf numFmtId="18" fontId="4" fillId="27" borderId="0" xfId="0" applyNumberFormat="1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0" xfId="0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0" fontId="0" fillId="27" borderId="0" xfId="0" applyFill="1" applyAlignment="1">
      <alignment horizontal="center"/>
    </xf>
    <xf numFmtId="0" fontId="0" fillId="27" borderId="0" xfId="0" applyNumberFormat="1" applyFill="1" applyAlignment="1">
      <alignment/>
    </xf>
    <xf numFmtId="0" fontId="56" fillId="26" borderId="24" xfId="0" applyFont="1" applyFill="1" applyBorder="1" applyAlignment="1">
      <alignment horizontal="center" vertical="center"/>
    </xf>
    <xf numFmtId="0" fontId="57" fillId="16" borderId="24" xfId="0" applyFont="1" applyFill="1" applyBorder="1" applyAlignment="1">
      <alignment vertical="center"/>
    </xf>
    <xf numFmtId="0" fontId="57" fillId="16" borderId="13" xfId="0" applyFont="1" applyFill="1" applyBorder="1" applyAlignment="1">
      <alignment vertical="center"/>
    </xf>
    <xf numFmtId="0" fontId="56" fillId="26" borderId="18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17" fillId="0" borderId="13" xfId="0" applyFont="1" applyBorder="1" applyAlignment="1">
      <alignment horizontal="center" textRotation="90" wrapText="1"/>
    </xf>
    <xf numFmtId="0" fontId="17" fillId="0" borderId="13" xfId="0" applyFont="1" applyBorder="1" applyAlignment="1">
      <alignment horizontal="center" wrapText="1"/>
    </xf>
    <xf numFmtId="0" fontId="0" fillId="27" borderId="0" xfId="0" applyFont="1" applyFill="1" applyAlignment="1">
      <alignment/>
    </xf>
    <xf numFmtId="0" fontId="3" fillId="26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3" fillId="26" borderId="24" xfId="0" applyFont="1" applyFill="1" applyBorder="1" applyAlignment="1">
      <alignment horizontal="center" vertical="center"/>
    </xf>
    <xf numFmtId="0" fontId="2" fillId="26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7" borderId="0" xfId="0" applyFont="1" applyFill="1" applyAlignment="1">
      <alignment/>
    </xf>
    <xf numFmtId="0" fontId="2" fillId="16" borderId="13" xfId="0" applyFont="1" applyFill="1" applyBorder="1" applyAlignment="1">
      <alignment horizontal="center" vertical="center"/>
    </xf>
    <xf numFmtId="0" fontId="3" fillId="16" borderId="24" xfId="0" applyFont="1" applyFill="1" applyBorder="1" applyAlignment="1">
      <alignment vertical="center"/>
    </xf>
    <xf numFmtId="0" fontId="2" fillId="16" borderId="13" xfId="0" applyFont="1" applyFill="1" applyBorder="1" applyAlignment="1">
      <alignment vertical="center"/>
    </xf>
    <xf numFmtId="0" fontId="3" fillId="16" borderId="13" xfId="0" applyFont="1" applyFill="1" applyBorder="1" applyAlignment="1">
      <alignment vertical="center"/>
    </xf>
    <xf numFmtId="0" fontId="2" fillId="26" borderId="40" xfId="0" applyFont="1" applyFill="1" applyBorder="1" applyAlignment="1">
      <alignment horizontal="center" vertical="center"/>
    </xf>
    <xf numFmtId="0" fontId="2" fillId="26" borderId="38" xfId="0" applyFont="1" applyFill="1" applyBorder="1" applyAlignment="1">
      <alignment horizontal="center" vertical="center"/>
    </xf>
    <xf numFmtId="0" fontId="2" fillId="26" borderId="36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24" xfId="0" applyFont="1" applyFill="1" applyBorder="1" applyAlignment="1">
      <alignment horizontal="center" vertical="center"/>
    </xf>
    <xf numFmtId="0" fontId="9" fillId="26" borderId="18" xfId="0" applyFont="1" applyFill="1" applyBorder="1" applyAlignment="1">
      <alignment horizontal="center" vertical="center"/>
    </xf>
    <xf numFmtId="0" fontId="9" fillId="26" borderId="24" xfId="0" applyFont="1" applyFill="1" applyBorder="1" applyAlignment="1">
      <alignment horizontal="center" vertical="center"/>
    </xf>
    <xf numFmtId="0" fontId="9" fillId="26" borderId="13" xfId="0" applyFont="1" applyFill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left" vertical="center"/>
      <protection/>
    </xf>
    <xf numFmtId="0" fontId="14" fillId="0" borderId="57" xfId="0" applyFont="1" applyBorder="1" applyAlignment="1">
      <alignment horizontal="center" textRotation="90" wrapText="1"/>
    </xf>
    <xf numFmtId="0" fontId="15" fillId="0" borderId="57" xfId="0" applyFont="1" applyBorder="1" applyAlignment="1">
      <alignment horizontal="center" textRotation="9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alpha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Warning Text_OfficialLosAltosTournament2008" xfId="64"/>
  </cellStyles>
  <dxfs count="14">
    <dxf>
      <fill>
        <patternFill>
          <bgColor rgb="FFFF0000"/>
        </patternFill>
      </fill>
    </dxf>
    <dxf>
      <fill>
        <patternFill>
          <bgColor rgb="FF66FF33"/>
        </patternFill>
      </fill>
    </dxf>
    <dxf>
      <font>
        <color rgb="FF66FF33"/>
      </font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FF0000"/>
        </patternFill>
      </fill>
    </dxf>
    <dxf>
      <fill>
        <patternFill>
          <bgColor rgb="FFCCFFFF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18</xdr:col>
      <xdr:colOff>19050</xdr:colOff>
      <xdr:row>11</xdr:row>
      <xdr:rowOff>38100</xdr:rowOff>
    </xdr:from>
    <xdr:to>
      <xdr:col>20</xdr:col>
      <xdr:colOff>247650</xdr:colOff>
      <xdr:row>13</xdr:row>
      <xdr:rowOff>38100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91125" y="2647950"/>
          <a:ext cx="10858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FLL2008\FLL2008Scoring\FLL%202006%20Dec%2010%20Nueva_fin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Owner\Desktop\FLL2006-scorebook-Hillsboroug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ore Display"/>
      <sheetName val="Score Entry"/>
      <sheetName val="Referee Entry Blank"/>
      <sheetName val="Referee Entry Filled"/>
      <sheetName val="simple schedule"/>
      <sheetName val="Hillsborough FLL 12-10-2006"/>
      <sheetName val="Team Info"/>
      <sheetName val="Teams"/>
      <sheetName val="Team List (2)"/>
      <sheetName val="TO BRING"/>
      <sheetName val="Signs Needed"/>
      <sheetName val="Competition Room"/>
      <sheetName val="Dec10 schedule slots"/>
      <sheetName val="Volunteers"/>
      <sheetName val="Nueva Regional Teams"/>
      <sheetName val="old Dec10 schedule teams"/>
      <sheetName val="trophies"/>
      <sheetName val="obsolete interleave schedule"/>
    </sheetNames>
    <sheetDataSet>
      <sheetData sheetId="1">
        <row r="5">
          <cell r="I5">
            <v>36</v>
          </cell>
          <cell r="AC5" t="str">
            <v>1 round 1</v>
          </cell>
        </row>
        <row r="6">
          <cell r="I6">
            <v>0</v>
          </cell>
          <cell r="AC6" t="str">
            <v>2 round 1</v>
          </cell>
        </row>
        <row r="7">
          <cell r="I7">
            <v>80</v>
          </cell>
          <cell r="AC7" t="str">
            <v>3 round 1</v>
          </cell>
        </row>
        <row r="8">
          <cell r="I8">
            <v>68</v>
          </cell>
          <cell r="AC8" t="str">
            <v>4 round 1</v>
          </cell>
        </row>
        <row r="9">
          <cell r="I9">
            <v>146</v>
          </cell>
          <cell r="AC9" t="str">
            <v>5 round 1</v>
          </cell>
        </row>
        <row r="10">
          <cell r="I10">
            <v>70</v>
          </cell>
          <cell r="AC10" t="str">
            <v>6 round 1</v>
          </cell>
        </row>
        <row r="11">
          <cell r="I11">
            <v>48</v>
          </cell>
          <cell r="AC11" t="str">
            <v>4 round 2</v>
          </cell>
        </row>
        <row r="12">
          <cell r="I12">
            <v>17</v>
          </cell>
          <cell r="AC12" t="str">
            <v>1 round 2</v>
          </cell>
        </row>
        <row r="13">
          <cell r="I13">
            <v>103</v>
          </cell>
          <cell r="AC13" t="str">
            <v>6 round 2</v>
          </cell>
        </row>
        <row r="14">
          <cell r="I14">
            <v>135</v>
          </cell>
          <cell r="AC14" t="str">
            <v>3 round 2</v>
          </cell>
        </row>
        <row r="15">
          <cell r="I15">
            <v>0</v>
          </cell>
          <cell r="AC15" t="str">
            <v>2 round 2</v>
          </cell>
        </row>
        <row r="16">
          <cell r="I16">
            <v>156</v>
          </cell>
          <cell r="AC16" t="str">
            <v>5 round 2</v>
          </cell>
        </row>
        <row r="17">
          <cell r="I17">
            <v>72</v>
          </cell>
          <cell r="AC17" t="str">
            <v>1 round 3</v>
          </cell>
        </row>
        <row r="18">
          <cell r="I18">
            <v>76</v>
          </cell>
          <cell r="AC18" t="str">
            <v>6 round 3</v>
          </cell>
        </row>
        <row r="19">
          <cell r="I19">
            <v>86</v>
          </cell>
          <cell r="AC19" t="str">
            <v>3 round 3</v>
          </cell>
        </row>
        <row r="20">
          <cell r="I20">
            <v>0</v>
          </cell>
          <cell r="AC20" t="str">
            <v>2 round 3</v>
          </cell>
        </row>
        <row r="21">
          <cell r="I21">
            <v>156</v>
          </cell>
          <cell r="AC21" t="str">
            <v>5 round 3</v>
          </cell>
        </row>
        <row r="22">
          <cell r="I22">
            <v>48</v>
          </cell>
          <cell r="AC22" t="str">
            <v>4 round 3</v>
          </cell>
        </row>
        <row r="23">
          <cell r="I23">
            <v>176</v>
          </cell>
          <cell r="AC23" t="str">
            <v>7 round 1</v>
          </cell>
        </row>
        <row r="24">
          <cell r="I24">
            <v>208</v>
          </cell>
          <cell r="AC24" t="str">
            <v>8 round 1</v>
          </cell>
        </row>
        <row r="25">
          <cell r="I25">
            <v>176</v>
          </cell>
          <cell r="AC25" t="str">
            <v>9 round 1</v>
          </cell>
        </row>
        <row r="26">
          <cell r="I26">
            <v>91</v>
          </cell>
          <cell r="AC26" t="str">
            <v>10 round 1</v>
          </cell>
        </row>
        <row r="27">
          <cell r="I27">
            <v>203</v>
          </cell>
          <cell r="AC27" t="str">
            <v>11 round 1</v>
          </cell>
        </row>
        <row r="28">
          <cell r="I28">
            <v>144</v>
          </cell>
          <cell r="AC28" t="str">
            <v>12 round 1</v>
          </cell>
        </row>
        <row r="29">
          <cell r="I29">
            <v>199</v>
          </cell>
          <cell r="AC29" t="str">
            <v>10 round 2</v>
          </cell>
        </row>
        <row r="30">
          <cell r="I30">
            <v>129</v>
          </cell>
          <cell r="AC30" t="str">
            <v>7 round 2</v>
          </cell>
        </row>
        <row r="31">
          <cell r="I31">
            <v>146</v>
          </cell>
          <cell r="AC31" t="str">
            <v>12 round 2</v>
          </cell>
        </row>
        <row r="32">
          <cell r="I32">
            <v>36</v>
          </cell>
          <cell r="AC32" t="str">
            <v>9 round 2</v>
          </cell>
        </row>
        <row r="33">
          <cell r="I33">
            <v>170</v>
          </cell>
          <cell r="AC33" t="str">
            <v>8 round 2</v>
          </cell>
        </row>
        <row r="34">
          <cell r="I34">
            <v>231</v>
          </cell>
          <cell r="AC34" t="str">
            <v>11 round 2</v>
          </cell>
        </row>
        <row r="35">
          <cell r="I35">
            <v>109</v>
          </cell>
          <cell r="AC35" t="str">
            <v>7 round 3</v>
          </cell>
        </row>
        <row r="36">
          <cell r="I36">
            <v>196</v>
          </cell>
          <cell r="AC36" t="str">
            <v>12 round 3</v>
          </cell>
        </row>
        <row r="37">
          <cell r="I37">
            <v>97</v>
          </cell>
          <cell r="AC37" t="str">
            <v>9 round 3</v>
          </cell>
        </row>
        <row r="38">
          <cell r="I38">
            <v>65</v>
          </cell>
          <cell r="AC38" t="str">
            <v>8 round 3</v>
          </cell>
        </row>
        <row r="39">
          <cell r="I39">
            <v>130</v>
          </cell>
          <cell r="AC39" t="str">
            <v>11 round 3</v>
          </cell>
        </row>
        <row r="40">
          <cell r="I40">
            <v>106</v>
          </cell>
          <cell r="AC40" t="str">
            <v>10 round 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am Info"/>
      <sheetName val="Score Entry"/>
      <sheetName val="Score Display"/>
      <sheetName val="Teams"/>
      <sheetName val="Dec 12 volunteers"/>
      <sheetName val="Schedule"/>
      <sheetName val="Referee Entry Filled"/>
      <sheetName val="supplies"/>
      <sheetName val="Referee Entry Blank"/>
      <sheetName val="Checkin"/>
      <sheetName val="Team Notes Form"/>
      <sheetName val="Nov 13 results"/>
      <sheetName val="Sorted Nov 13 scores"/>
    </sheetNames>
    <sheetDataSet>
      <sheetData sheetId="1">
        <row r="5">
          <cell r="L5">
            <v>144</v>
          </cell>
          <cell r="AC5" t="str">
            <v>3 round 1</v>
          </cell>
        </row>
        <row r="6">
          <cell r="L6">
            <v>90</v>
          </cell>
          <cell r="AC6" t="str">
            <v>4 round 1</v>
          </cell>
        </row>
        <row r="7">
          <cell r="L7">
            <v>24</v>
          </cell>
          <cell r="AC7" t="str">
            <v>11 round 1</v>
          </cell>
        </row>
        <row r="8">
          <cell r="L8">
            <v>26</v>
          </cell>
          <cell r="AC8" t="str">
            <v>12 round 1</v>
          </cell>
        </row>
        <row r="9">
          <cell r="L9">
            <v>146</v>
          </cell>
          <cell r="AC9" t="str">
            <v>5 round 1</v>
          </cell>
        </row>
        <row r="10">
          <cell r="L10">
            <v>62</v>
          </cell>
          <cell r="AC10" t="str">
            <v>6 round 1</v>
          </cell>
        </row>
        <row r="11">
          <cell r="L11">
            <v>153</v>
          </cell>
          <cell r="AC11" t="str">
            <v>7 round 1</v>
          </cell>
        </row>
        <row r="12">
          <cell r="L12">
            <v>105</v>
          </cell>
          <cell r="AC12" t="str">
            <v>8 round 1</v>
          </cell>
        </row>
        <row r="13">
          <cell r="L13">
            <v>111</v>
          </cell>
          <cell r="AC13" t="str">
            <v>9 round 1</v>
          </cell>
        </row>
        <row r="14">
          <cell r="L14">
            <v>224</v>
          </cell>
          <cell r="AC14" t="str">
            <v>10 round 1</v>
          </cell>
        </row>
        <row r="15">
          <cell r="L15">
            <v>189</v>
          </cell>
          <cell r="AC15" t="str">
            <v>1 round 1</v>
          </cell>
        </row>
        <row r="16">
          <cell r="L16">
            <v>115</v>
          </cell>
          <cell r="AC16" t="str">
            <v>2 round 1</v>
          </cell>
        </row>
        <row r="17">
          <cell r="L17">
            <v>76</v>
          </cell>
          <cell r="AC17" t="str">
            <v>11 round 2</v>
          </cell>
        </row>
        <row r="18">
          <cell r="L18">
            <v>152</v>
          </cell>
          <cell r="AC18" t="str">
            <v>3 round 2</v>
          </cell>
        </row>
        <row r="19">
          <cell r="L19">
            <v>116</v>
          </cell>
          <cell r="AC19" t="str">
            <v>12 round 2</v>
          </cell>
        </row>
        <row r="20">
          <cell r="L20">
            <v>160</v>
          </cell>
          <cell r="AC20" t="str">
            <v>4 round 2</v>
          </cell>
        </row>
        <row r="21">
          <cell r="L21">
            <v>59</v>
          </cell>
          <cell r="AC21" t="str">
            <v>7 round 2</v>
          </cell>
        </row>
        <row r="22">
          <cell r="L22">
            <v>158</v>
          </cell>
          <cell r="AC22" t="str">
            <v>5 round 2</v>
          </cell>
        </row>
        <row r="23">
          <cell r="L23">
            <v>55</v>
          </cell>
          <cell r="AC23" t="str">
            <v>8 round 2</v>
          </cell>
        </row>
        <row r="24">
          <cell r="L24">
            <v>92</v>
          </cell>
          <cell r="AC24" t="str">
            <v>6 round 2</v>
          </cell>
        </row>
        <row r="25">
          <cell r="L25">
            <v>187</v>
          </cell>
          <cell r="AC25" t="str">
            <v>1 round 2</v>
          </cell>
        </row>
        <row r="26">
          <cell r="L26">
            <v>114</v>
          </cell>
          <cell r="AC26" t="str">
            <v>9 round 2</v>
          </cell>
        </row>
        <row r="27">
          <cell r="L27">
            <v>112</v>
          </cell>
          <cell r="AC27" t="str">
            <v>2 round 2</v>
          </cell>
        </row>
        <row r="28">
          <cell r="L28">
            <v>164</v>
          </cell>
          <cell r="AC28" t="str">
            <v>10 round 2</v>
          </cell>
        </row>
        <row r="29">
          <cell r="L29">
            <v>77</v>
          </cell>
          <cell r="AC29" t="str">
            <v>4 round 3</v>
          </cell>
        </row>
        <row r="30">
          <cell r="L30">
            <v>157</v>
          </cell>
          <cell r="AC30" t="str">
            <v>11 round 3</v>
          </cell>
        </row>
        <row r="31">
          <cell r="L31">
            <v>147</v>
          </cell>
          <cell r="AC31" t="str">
            <v>3 round 3</v>
          </cell>
        </row>
        <row r="32">
          <cell r="L32">
            <v>121</v>
          </cell>
          <cell r="AC32" t="str">
            <v>12 round 3</v>
          </cell>
        </row>
        <row r="33">
          <cell r="L33">
            <v>95</v>
          </cell>
          <cell r="AC33" t="str">
            <v>6 round 3</v>
          </cell>
        </row>
        <row r="34">
          <cell r="L34">
            <v>66</v>
          </cell>
          <cell r="AC34" t="str">
            <v>7 round 3</v>
          </cell>
        </row>
        <row r="35">
          <cell r="L35">
            <v>116</v>
          </cell>
          <cell r="AC35" t="str">
            <v>5 round 3</v>
          </cell>
        </row>
        <row r="36">
          <cell r="L36">
            <v>59</v>
          </cell>
          <cell r="AC36" t="str">
            <v>8 round 3</v>
          </cell>
        </row>
        <row r="37">
          <cell r="L37">
            <v>104</v>
          </cell>
          <cell r="AC37" t="str">
            <v>10 round 3</v>
          </cell>
        </row>
        <row r="38">
          <cell r="L38">
            <v>194</v>
          </cell>
          <cell r="AC38" t="str">
            <v>1 round 3</v>
          </cell>
        </row>
        <row r="39">
          <cell r="L39">
            <v>102</v>
          </cell>
          <cell r="AC39" t="str">
            <v>9 round 3</v>
          </cell>
        </row>
        <row r="40">
          <cell r="L40">
            <v>199</v>
          </cell>
          <cell r="AC40" t="str">
            <v>2 round 3</v>
          </cell>
        </row>
        <row r="41">
          <cell r="L41">
            <v>0</v>
          </cell>
          <cell r="AC41" t="str">
            <v> round </v>
          </cell>
        </row>
        <row r="42">
          <cell r="L42">
            <v>0</v>
          </cell>
          <cell r="AC42" t="str">
            <v> round </v>
          </cell>
        </row>
        <row r="43">
          <cell r="L43">
            <v>0</v>
          </cell>
          <cell r="AC43" t="str">
            <v> round </v>
          </cell>
        </row>
        <row r="44">
          <cell r="L44">
            <v>0</v>
          </cell>
          <cell r="AC44" t="str">
            <v> round </v>
          </cell>
        </row>
        <row r="45">
          <cell r="L45">
            <v>0</v>
          </cell>
          <cell r="AC45" t="str">
            <v> round </v>
          </cell>
        </row>
        <row r="46">
          <cell r="L46">
            <v>0</v>
          </cell>
          <cell r="AC46" t="str">
            <v> round </v>
          </cell>
        </row>
        <row r="47">
          <cell r="L47">
            <v>0</v>
          </cell>
          <cell r="AC47" t="str">
            <v> round </v>
          </cell>
        </row>
        <row r="48">
          <cell r="L48">
            <v>0</v>
          </cell>
          <cell r="AC48" t="str">
            <v> round </v>
          </cell>
        </row>
        <row r="49">
          <cell r="AC49" t="str">
            <v> round </v>
          </cell>
        </row>
        <row r="50">
          <cell r="AC50" t="str">
            <v> round </v>
          </cell>
        </row>
        <row r="51">
          <cell r="AC51" t="str">
            <v> round </v>
          </cell>
        </row>
        <row r="52">
          <cell r="AC52" t="str">
            <v> round </v>
          </cell>
        </row>
        <row r="53">
          <cell r="AC53" t="str">
            <v> round </v>
          </cell>
        </row>
        <row r="54">
          <cell r="AC54" t="str">
            <v> round </v>
          </cell>
        </row>
        <row r="55">
          <cell r="AC55" t="str">
            <v> round </v>
          </cell>
        </row>
        <row r="56">
          <cell r="AC56" t="str">
            <v> round </v>
          </cell>
        </row>
        <row r="57">
          <cell r="AC57" t="str">
            <v> round </v>
          </cell>
        </row>
        <row r="58">
          <cell r="AC58" t="str">
            <v> round </v>
          </cell>
        </row>
        <row r="59">
          <cell r="AC59" t="str">
            <v> round </v>
          </cell>
        </row>
        <row r="60">
          <cell r="AC60" t="str">
            <v> round </v>
          </cell>
        </row>
        <row r="61">
          <cell r="AC61" t="str">
            <v> round </v>
          </cell>
        </row>
        <row r="62">
          <cell r="AC62" t="str">
            <v> round </v>
          </cell>
        </row>
        <row r="63">
          <cell r="AC63" t="str">
            <v> round </v>
          </cell>
        </row>
        <row r="64">
          <cell r="AC64" t="str">
            <v> round </v>
          </cell>
        </row>
        <row r="65">
          <cell r="AC65" t="str">
            <v> round </v>
          </cell>
        </row>
        <row r="66">
          <cell r="AC66" t="str">
            <v> round </v>
          </cell>
        </row>
        <row r="67">
          <cell r="AC67" t="str">
            <v> round </v>
          </cell>
        </row>
        <row r="68">
          <cell r="AC68" t="str">
            <v> round </v>
          </cell>
        </row>
        <row r="69">
          <cell r="AC69" t="str">
            <v> round </v>
          </cell>
        </row>
        <row r="70">
          <cell r="AC70" t="str">
            <v> round </v>
          </cell>
        </row>
        <row r="71">
          <cell r="AC71" t="str">
            <v> round </v>
          </cell>
        </row>
        <row r="72">
          <cell r="AC72" t="str">
            <v> round </v>
          </cell>
        </row>
        <row r="73">
          <cell r="AC73" t="str">
            <v> round </v>
          </cell>
        </row>
        <row r="74">
          <cell r="AC74" t="str">
            <v> round </v>
          </cell>
        </row>
        <row r="75">
          <cell r="AC75" t="str">
            <v> round </v>
          </cell>
        </row>
        <row r="76">
          <cell r="AC76" t="str">
            <v> round </v>
          </cell>
        </row>
        <row r="77">
          <cell r="AC77" t="str">
            <v> round </v>
          </cell>
        </row>
        <row r="78">
          <cell r="AC78" t="str">
            <v> round </v>
          </cell>
        </row>
        <row r="79">
          <cell r="AC79" t="str">
            <v> round </v>
          </cell>
        </row>
        <row r="80">
          <cell r="AC80" t="str">
            <v> round </v>
          </cell>
        </row>
        <row r="81">
          <cell r="AC81" t="str">
            <v> round </v>
          </cell>
        </row>
        <row r="82">
          <cell r="AC82" t="str">
            <v> round </v>
          </cell>
        </row>
        <row r="83">
          <cell r="AC83" t="str">
            <v> round </v>
          </cell>
        </row>
        <row r="84">
          <cell r="AC84" t="str">
            <v> round </v>
          </cell>
        </row>
        <row r="85">
          <cell r="AC85" t="str">
            <v> round </v>
          </cell>
        </row>
        <row r="86">
          <cell r="AC86" t="str">
            <v> round </v>
          </cell>
        </row>
        <row r="87">
          <cell r="AC87" t="str">
            <v> round </v>
          </cell>
        </row>
        <row r="88">
          <cell r="AC88" t="str">
            <v> round </v>
          </cell>
        </row>
        <row r="89">
          <cell r="AC89" t="str">
            <v> round </v>
          </cell>
        </row>
        <row r="90">
          <cell r="AC90" t="str">
            <v> round </v>
          </cell>
        </row>
        <row r="91">
          <cell r="AC91" t="str">
            <v> round </v>
          </cell>
        </row>
        <row r="92">
          <cell r="AC92" t="str">
            <v> round </v>
          </cell>
        </row>
        <row r="93">
          <cell r="AC93" t="str">
            <v> round </v>
          </cell>
        </row>
        <row r="94">
          <cell r="AC94" t="str">
            <v> round </v>
          </cell>
        </row>
        <row r="95">
          <cell r="AC95" t="str">
            <v> round </v>
          </cell>
        </row>
        <row r="96">
          <cell r="AC96" t="str">
            <v> round </v>
          </cell>
        </row>
        <row r="97">
          <cell r="AC97" t="str">
            <v> round </v>
          </cell>
        </row>
        <row r="98">
          <cell r="AC98" t="str">
            <v> round </v>
          </cell>
        </row>
        <row r="99">
          <cell r="AC99" t="str">
            <v> round </v>
          </cell>
        </row>
        <row r="100">
          <cell r="AC100" t="str">
            <v> round </v>
          </cell>
        </row>
        <row r="101">
          <cell r="AC101" t="str">
            <v> round </v>
          </cell>
        </row>
        <row r="102">
          <cell r="AC102" t="str">
            <v> round </v>
          </cell>
        </row>
        <row r="103">
          <cell r="AC103" t="str">
            <v> round </v>
          </cell>
        </row>
        <row r="104">
          <cell r="AC104" t="str">
            <v> round </v>
          </cell>
        </row>
        <row r="105">
          <cell r="AC105" t="str">
            <v> round </v>
          </cell>
        </row>
        <row r="106">
          <cell r="AC106" t="str">
            <v> round </v>
          </cell>
        </row>
        <row r="107">
          <cell r="AC107" t="str">
            <v> round </v>
          </cell>
        </row>
        <row r="108">
          <cell r="AC108" t="str">
            <v> round </v>
          </cell>
        </row>
        <row r="109">
          <cell r="AC109" t="str">
            <v> round </v>
          </cell>
        </row>
        <row r="110">
          <cell r="AC110" t="str">
            <v> round </v>
          </cell>
        </row>
        <row r="111">
          <cell r="AC111" t="str">
            <v> round </v>
          </cell>
        </row>
        <row r="112">
          <cell r="AC112" t="str">
            <v> round </v>
          </cell>
        </row>
        <row r="113">
          <cell r="AC113" t="str">
            <v> round </v>
          </cell>
        </row>
        <row r="114">
          <cell r="AC114" t="str">
            <v> round </v>
          </cell>
        </row>
        <row r="115">
          <cell r="AC115" t="str">
            <v> round </v>
          </cell>
        </row>
        <row r="116">
          <cell r="AC116" t="str">
            <v> round </v>
          </cell>
        </row>
        <row r="117">
          <cell r="AC117" t="str">
            <v> round </v>
          </cell>
        </row>
        <row r="118">
          <cell r="AC118" t="str">
            <v> round </v>
          </cell>
        </row>
        <row r="119">
          <cell r="AC119" t="str">
            <v> round </v>
          </cell>
        </row>
        <row r="120">
          <cell r="AC120" t="str">
            <v> round </v>
          </cell>
        </row>
        <row r="121">
          <cell r="AC121" t="str">
            <v> round </v>
          </cell>
        </row>
        <row r="122">
          <cell r="AC122" t="str">
            <v> round </v>
          </cell>
        </row>
        <row r="123">
          <cell r="AC123" t="str">
            <v> round </v>
          </cell>
        </row>
        <row r="124">
          <cell r="AC124" t="str">
            <v> round </v>
          </cell>
        </row>
        <row r="125">
          <cell r="AC125" t="str">
            <v> round </v>
          </cell>
        </row>
        <row r="126">
          <cell r="AC126" t="str">
            <v> round </v>
          </cell>
        </row>
        <row r="127">
          <cell r="AC127" t="str">
            <v> round </v>
          </cell>
        </row>
        <row r="128">
          <cell r="AC128" t="str">
            <v> round </v>
          </cell>
        </row>
        <row r="129">
          <cell r="AC129" t="str">
            <v> round </v>
          </cell>
        </row>
        <row r="130">
          <cell r="AC130" t="str">
            <v> round </v>
          </cell>
        </row>
        <row r="131">
          <cell r="AC131" t="str">
            <v> round </v>
          </cell>
        </row>
        <row r="132">
          <cell r="AC132" t="str">
            <v> round </v>
          </cell>
        </row>
        <row r="133">
          <cell r="AC133" t="str">
            <v> round </v>
          </cell>
        </row>
        <row r="134">
          <cell r="AC134" t="str">
            <v> round </v>
          </cell>
        </row>
        <row r="135">
          <cell r="AC135" t="str">
            <v> round </v>
          </cell>
        </row>
        <row r="136">
          <cell r="AC136" t="str">
            <v> round </v>
          </cell>
        </row>
        <row r="137">
          <cell r="AC137" t="str">
            <v> round </v>
          </cell>
        </row>
        <row r="138">
          <cell r="AC138" t="str">
            <v> round </v>
          </cell>
        </row>
        <row r="139">
          <cell r="AC139" t="str">
            <v> round </v>
          </cell>
        </row>
        <row r="140">
          <cell r="AC140" t="str">
            <v> round </v>
          </cell>
        </row>
        <row r="141">
          <cell r="AC141" t="str">
            <v> round </v>
          </cell>
        </row>
        <row r="142">
          <cell r="AC142" t="str">
            <v> round </v>
          </cell>
        </row>
        <row r="143">
          <cell r="AC143" t="str">
            <v> round </v>
          </cell>
        </row>
        <row r="144">
          <cell r="AC144" t="str">
            <v> round </v>
          </cell>
        </row>
        <row r="145">
          <cell r="AC145" t="str">
            <v> round </v>
          </cell>
        </row>
        <row r="146">
          <cell r="AC146" t="str">
            <v> round </v>
          </cell>
        </row>
        <row r="147">
          <cell r="AC147" t="str">
            <v> round </v>
          </cell>
        </row>
        <row r="148">
          <cell r="AC148" t="str">
            <v> round </v>
          </cell>
        </row>
        <row r="149">
          <cell r="AC149" t="str">
            <v> round </v>
          </cell>
        </row>
        <row r="150">
          <cell r="AC150" t="str">
            <v> round </v>
          </cell>
        </row>
        <row r="151">
          <cell r="AC151" t="str">
            <v> round </v>
          </cell>
        </row>
        <row r="152">
          <cell r="AC152" t="str">
            <v> round </v>
          </cell>
        </row>
        <row r="153">
          <cell r="AC153" t="str">
            <v> round </v>
          </cell>
        </row>
        <row r="154">
          <cell r="AC154" t="str">
            <v> round </v>
          </cell>
        </row>
        <row r="155">
          <cell r="AC155" t="str">
            <v> round </v>
          </cell>
        </row>
        <row r="156">
          <cell r="AC156" t="str">
            <v> round </v>
          </cell>
        </row>
        <row r="157">
          <cell r="AC157" t="str">
            <v> round </v>
          </cell>
        </row>
        <row r="158">
          <cell r="AC158" t="str">
            <v> round </v>
          </cell>
        </row>
        <row r="159">
          <cell r="AC159" t="str">
            <v> round </v>
          </cell>
        </row>
        <row r="160">
          <cell r="AC160" t="str">
            <v> round </v>
          </cell>
        </row>
        <row r="161">
          <cell r="AC161" t="str">
            <v> round </v>
          </cell>
        </row>
        <row r="162">
          <cell r="AC162" t="str">
            <v> round </v>
          </cell>
        </row>
        <row r="163">
          <cell r="AC163" t="str">
            <v> round </v>
          </cell>
        </row>
        <row r="164">
          <cell r="AC164" t="str">
            <v> round </v>
          </cell>
        </row>
        <row r="165">
          <cell r="AC165" t="str">
            <v> round </v>
          </cell>
        </row>
        <row r="166">
          <cell r="AC166" t="str">
            <v> round </v>
          </cell>
        </row>
        <row r="167">
          <cell r="AC167" t="str">
            <v> round </v>
          </cell>
        </row>
        <row r="168">
          <cell r="AC168" t="str">
            <v> round </v>
          </cell>
        </row>
        <row r="169">
          <cell r="AC169" t="str">
            <v> round </v>
          </cell>
        </row>
        <row r="170">
          <cell r="AC170" t="str">
            <v> round </v>
          </cell>
        </row>
        <row r="171">
          <cell r="AC171" t="str">
            <v> round </v>
          </cell>
        </row>
        <row r="172">
          <cell r="AC172" t="str">
            <v> round </v>
          </cell>
        </row>
        <row r="173">
          <cell r="AC173" t="str">
            <v> round </v>
          </cell>
        </row>
        <row r="174">
          <cell r="AC174" t="str">
            <v> round </v>
          </cell>
        </row>
        <row r="175">
          <cell r="AC175" t="str">
            <v> round </v>
          </cell>
        </row>
        <row r="176">
          <cell r="AC176" t="str">
            <v> round </v>
          </cell>
        </row>
        <row r="177">
          <cell r="AC177" t="str">
            <v> round </v>
          </cell>
        </row>
        <row r="178">
          <cell r="AC178" t="str">
            <v> round </v>
          </cell>
        </row>
        <row r="179">
          <cell r="AC179" t="str">
            <v> round </v>
          </cell>
        </row>
        <row r="180">
          <cell r="AC180" t="str">
            <v> round </v>
          </cell>
        </row>
        <row r="181">
          <cell r="AC181" t="str">
            <v> round </v>
          </cell>
        </row>
        <row r="182">
          <cell r="AC182" t="str">
            <v> round </v>
          </cell>
        </row>
        <row r="183">
          <cell r="AC183" t="str">
            <v> round </v>
          </cell>
        </row>
        <row r="184">
          <cell r="AC184" t="str">
            <v> round </v>
          </cell>
        </row>
        <row r="185">
          <cell r="AC185" t="str">
            <v> round </v>
          </cell>
        </row>
        <row r="186">
          <cell r="AC186" t="str">
            <v> round </v>
          </cell>
        </row>
        <row r="187">
          <cell r="AC187" t="str">
            <v> round </v>
          </cell>
        </row>
        <row r="188">
          <cell r="AC188" t="str">
            <v> round </v>
          </cell>
        </row>
        <row r="189">
          <cell r="AC189" t="str">
            <v> round </v>
          </cell>
        </row>
        <row r="190">
          <cell r="AC190" t="str">
            <v> round </v>
          </cell>
        </row>
        <row r="191">
          <cell r="AC191" t="str">
            <v> round </v>
          </cell>
        </row>
        <row r="192">
          <cell r="AC192" t="str">
            <v> round </v>
          </cell>
        </row>
        <row r="193">
          <cell r="AC193" t="str">
            <v> round </v>
          </cell>
        </row>
        <row r="194">
          <cell r="AC194" t="str">
            <v> round </v>
          </cell>
        </row>
        <row r="195">
          <cell r="AC195" t="str">
            <v> round </v>
          </cell>
        </row>
        <row r="196">
          <cell r="AC196" t="str">
            <v> round </v>
          </cell>
        </row>
        <row r="197">
          <cell r="AC197" t="str">
            <v> round </v>
          </cell>
        </row>
        <row r="198">
          <cell r="AC198" t="str">
            <v> round </v>
          </cell>
        </row>
        <row r="199">
          <cell r="AC199" t="str">
            <v> round </v>
          </cell>
        </row>
        <row r="200">
          <cell r="AC200" t="str">
            <v> round </v>
          </cell>
        </row>
        <row r="201">
          <cell r="AC201" t="str">
            <v> round </v>
          </cell>
        </row>
        <row r="202">
          <cell r="AC202" t="str">
            <v> round </v>
          </cell>
        </row>
        <row r="203">
          <cell r="AC203" t="str">
            <v> round </v>
          </cell>
        </row>
        <row r="204">
          <cell r="AC204" t="str">
            <v> round </v>
          </cell>
        </row>
        <row r="205">
          <cell r="AC205" t="str">
            <v> round </v>
          </cell>
        </row>
        <row r="206">
          <cell r="AC206" t="str">
            <v> round </v>
          </cell>
        </row>
        <row r="207">
          <cell r="AC207" t="str">
            <v> round </v>
          </cell>
        </row>
        <row r="208">
          <cell r="AC208" t="str">
            <v> round </v>
          </cell>
        </row>
        <row r="209">
          <cell r="AC209" t="str">
            <v> round </v>
          </cell>
        </row>
        <row r="210">
          <cell r="AC210" t="str">
            <v> round </v>
          </cell>
        </row>
        <row r="211">
          <cell r="AC211" t="str">
            <v> round </v>
          </cell>
        </row>
        <row r="212">
          <cell r="AC212" t="str">
            <v> round </v>
          </cell>
        </row>
        <row r="213">
          <cell r="AC213" t="str">
            <v> round </v>
          </cell>
        </row>
        <row r="214">
          <cell r="AC214" t="str">
            <v> round </v>
          </cell>
        </row>
        <row r="215">
          <cell r="AC215" t="str">
            <v> round </v>
          </cell>
        </row>
        <row r="216">
          <cell r="AC216" t="str">
            <v> round </v>
          </cell>
        </row>
        <row r="217">
          <cell r="AC217" t="str">
            <v> round </v>
          </cell>
        </row>
        <row r="218">
          <cell r="AC218" t="str">
            <v> round </v>
          </cell>
        </row>
        <row r="219">
          <cell r="AC219" t="str">
            <v> round </v>
          </cell>
        </row>
        <row r="220">
          <cell r="AC220" t="str">
            <v> round </v>
          </cell>
        </row>
        <row r="221">
          <cell r="AC221" t="str">
            <v> round </v>
          </cell>
        </row>
        <row r="222">
          <cell r="AC222" t="str">
            <v> round </v>
          </cell>
        </row>
        <row r="223">
          <cell r="AC223" t="str">
            <v> round </v>
          </cell>
        </row>
        <row r="224">
          <cell r="AC224" t="str">
            <v> round </v>
          </cell>
        </row>
        <row r="225">
          <cell r="AC225" t="str">
            <v> round </v>
          </cell>
        </row>
        <row r="226">
          <cell r="AC226" t="str">
            <v> round </v>
          </cell>
        </row>
        <row r="227">
          <cell r="AC227" t="str">
            <v> round </v>
          </cell>
        </row>
        <row r="228">
          <cell r="AC228" t="str">
            <v> round </v>
          </cell>
        </row>
        <row r="229">
          <cell r="AC229" t="str">
            <v> round </v>
          </cell>
        </row>
        <row r="230">
          <cell r="AC230" t="str">
            <v> round </v>
          </cell>
        </row>
        <row r="231">
          <cell r="AC231" t="str">
            <v> round </v>
          </cell>
        </row>
        <row r="232">
          <cell r="AC232" t="str">
            <v> round </v>
          </cell>
        </row>
        <row r="233">
          <cell r="AC233" t="str">
            <v> round </v>
          </cell>
        </row>
        <row r="234">
          <cell r="AC234" t="str">
            <v> round </v>
          </cell>
        </row>
        <row r="235">
          <cell r="AC235" t="str">
            <v> round </v>
          </cell>
        </row>
        <row r="236">
          <cell r="AC236" t="str">
            <v> round </v>
          </cell>
        </row>
        <row r="237">
          <cell r="AC237" t="str">
            <v> round </v>
          </cell>
        </row>
        <row r="238">
          <cell r="AC238" t="str">
            <v> round </v>
          </cell>
        </row>
        <row r="239">
          <cell r="AC239" t="str">
            <v> round </v>
          </cell>
        </row>
        <row r="240">
          <cell r="AC240" t="str">
            <v> round </v>
          </cell>
        </row>
        <row r="241">
          <cell r="AC241" t="str">
            <v> round </v>
          </cell>
        </row>
        <row r="242">
          <cell r="AC242" t="str">
            <v> round </v>
          </cell>
        </row>
        <row r="243">
          <cell r="AC243" t="str">
            <v> round </v>
          </cell>
        </row>
        <row r="244">
          <cell r="AC244" t="str">
            <v> round </v>
          </cell>
        </row>
        <row r="245">
          <cell r="AC245" t="str">
            <v> round </v>
          </cell>
        </row>
        <row r="246">
          <cell r="AC246" t="str">
            <v> round </v>
          </cell>
        </row>
        <row r="247">
          <cell r="AC247" t="str">
            <v> round </v>
          </cell>
        </row>
        <row r="248">
          <cell r="AC248" t="str">
            <v> round </v>
          </cell>
        </row>
        <row r="249">
          <cell r="AC249" t="str">
            <v> round </v>
          </cell>
        </row>
        <row r="250">
          <cell r="AC250" t="str">
            <v> round </v>
          </cell>
        </row>
        <row r="251">
          <cell r="AC251" t="str">
            <v> round </v>
          </cell>
        </row>
        <row r="252">
          <cell r="AC252" t="str">
            <v> round </v>
          </cell>
        </row>
        <row r="253">
          <cell r="AC253" t="str">
            <v> round </v>
          </cell>
        </row>
        <row r="254">
          <cell r="AC254" t="str">
            <v> round </v>
          </cell>
        </row>
        <row r="255">
          <cell r="AC255" t="str">
            <v> round </v>
          </cell>
        </row>
        <row r="256">
          <cell r="AC256" t="str">
            <v> round </v>
          </cell>
        </row>
        <row r="257">
          <cell r="AC257" t="str">
            <v> round </v>
          </cell>
        </row>
        <row r="258">
          <cell r="AC258" t="str">
            <v> round </v>
          </cell>
        </row>
        <row r="259">
          <cell r="AC259" t="str">
            <v> round </v>
          </cell>
        </row>
        <row r="260">
          <cell r="AC260" t="str">
            <v> round </v>
          </cell>
        </row>
        <row r="261">
          <cell r="AC261" t="str">
            <v> round </v>
          </cell>
        </row>
        <row r="262">
          <cell r="AC262" t="str">
            <v> round </v>
          </cell>
        </row>
        <row r="263">
          <cell r="AC263" t="str">
            <v> round </v>
          </cell>
        </row>
        <row r="264">
          <cell r="AC264" t="str">
            <v> round </v>
          </cell>
        </row>
        <row r="265">
          <cell r="AC265" t="str">
            <v> round </v>
          </cell>
        </row>
        <row r="266">
          <cell r="AC266" t="str">
            <v> round </v>
          </cell>
        </row>
        <row r="267">
          <cell r="AC267" t="str">
            <v> round </v>
          </cell>
        </row>
        <row r="268">
          <cell r="AC268" t="str">
            <v> round </v>
          </cell>
        </row>
        <row r="269">
          <cell r="AC269" t="str">
            <v> round </v>
          </cell>
        </row>
        <row r="270">
          <cell r="AC270" t="str">
            <v> round </v>
          </cell>
        </row>
        <row r="271">
          <cell r="AC271" t="str">
            <v> round </v>
          </cell>
        </row>
        <row r="272">
          <cell r="AC272" t="str">
            <v> round </v>
          </cell>
        </row>
        <row r="273">
          <cell r="AC273" t="str">
            <v> round </v>
          </cell>
        </row>
        <row r="274">
          <cell r="AC274" t="str">
            <v> round </v>
          </cell>
        </row>
        <row r="275">
          <cell r="AC275" t="str">
            <v> round </v>
          </cell>
        </row>
        <row r="276">
          <cell r="AC276" t="str">
            <v> round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2"/>
  <dimension ref="A1:N29"/>
  <sheetViews>
    <sheetView tabSelected="1" workbookViewId="0" topLeftCell="B1">
      <selection activeCell="B1" sqref="B1:B2"/>
    </sheetView>
  </sheetViews>
  <sheetFormatPr defaultColWidth="9.140625" defaultRowHeight="12.75"/>
  <cols>
    <col min="1" max="1" width="0" style="337" hidden="1" customWidth="1"/>
    <col min="2" max="2" width="5.57421875" style="337" bestFit="1" customWidth="1"/>
    <col min="3" max="3" width="6.28125" style="337" bestFit="1" customWidth="1"/>
    <col min="4" max="4" width="4.57421875" style="337" bestFit="1" customWidth="1"/>
    <col min="5" max="5" width="27.7109375" style="337" bestFit="1" customWidth="1"/>
    <col min="6" max="8" width="4.00390625" style="337" bestFit="1" customWidth="1"/>
    <col min="9" max="14" width="9.140625" style="336" customWidth="1"/>
    <col min="15" max="16384" width="9.140625" style="337" customWidth="1"/>
  </cols>
  <sheetData>
    <row r="1" spans="1:8" ht="12.75">
      <c r="A1" s="334"/>
      <c r="B1" s="351" t="s">
        <v>3</v>
      </c>
      <c r="C1" s="335" t="s">
        <v>57</v>
      </c>
      <c r="D1" s="351" t="s">
        <v>65</v>
      </c>
      <c r="E1" s="351" t="s">
        <v>66</v>
      </c>
      <c r="F1" s="348" t="s">
        <v>67</v>
      </c>
      <c r="G1" s="349"/>
      <c r="H1" s="350"/>
    </row>
    <row r="2" spans="1:14" s="342" customFormat="1" ht="12.75">
      <c r="A2" s="338"/>
      <c r="B2" s="352"/>
      <c r="C2" s="339" t="s">
        <v>2</v>
      </c>
      <c r="D2" s="352"/>
      <c r="E2" s="352"/>
      <c r="F2" s="340">
        <v>1</v>
      </c>
      <c r="G2" s="340">
        <v>2</v>
      </c>
      <c r="H2" s="340">
        <v>3</v>
      </c>
      <c r="I2" s="341"/>
      <c r="J2" s="341"/>
      <c r="K2" s="341"/>
      <c r="L2" s="341"/>
      <c r="M2" s="341"/>
      <c r="N2" s="341"/>
    </row>
    <row r="3" spans="1:8" ht="12.75">
      <c r="A3" s="343"/>
      <c r="B3" s="344">
        <f>TeamsData!H30</f>
        <v>1</v>
      </c>
      <c r="C3" s="345">
        <f>TeamsData!G30</f>
        <v>240</v>
      </c>
      <c r="D3" s="346">
        <f>TeamsData!A30</f>
        <v>5</v>
      </c>
      <c r="E3" s="346" t="str">
        <f>TeamsData!C30</f>
        <v>Etamilc</v>
      </c>
      <c r="F3" s="346">
        <f>TeamsData!U30</f>
        <v>225</v>
      </c>
      <c r="G3" s="346">
        <f>TeamsData!V30</f>
        <v>240</v>
      </c>
      <c r="H3" s="346">
        <f>TeamsData!W30</f>
        <v>190</v>
      </c>
    </row>
    <row r="4" spans="1:8" ht="12.75">
      <c r="A4" s="343"/>
      <c r="B4" s="344">
        <f>TeamsData!H31</f>
        <v>2</v>
      </c>
      <c r="C4" s="347">
        <f>TeamsData!G31</f>
        <v>240</v>
      </c>
      <c r="D4" s="346">
        <f>TeamsData!A31</f>
        <v>1</v>
      </c>
      <c r="E4" s="346" t="str">
        <f>TeamsData!C31</f>
        <v>Los_Altos_Geek_Squad</v>
      </c>
      <c r="F4" s="346">
        <f>TeamsData!U31</f>
        <v>240</v>
      </c>
      <c r="G4" s="346">
        <f>TeamsData!V31</f>
        <v>200</v>
      </c>
      <c r="H4" s="346">
        <f>TeamsData!W31</f>
        <v>175</v>
      </c>
    </row>
    <row r="5" spans="1:8" ht="12.75">
      <c r="A5" s="343"/>
      <c r="B5" s="344">
        <f>TeamsData!H32</f>
        <v>3</v>
      </c>
      <c r="C5" s="347">
        <f>TeamsData!G32</f>
        <v>210</v>
      </c>
      <c r="D5" s="346">
        <f>TeamsData!A32</f>
        <v>21</v>
      </c>
      <c r="E5" s="346" t="str">
        <f>TeamsData!C32</f>
        <v>Globe_Trotters</v>
      </c>
      <c r="F5" s="346">
        <f>TeamsData!U32</f>
        <v>210</v>
      </c>
      <c r="G5" s="346">
        <f>TeamsData!V32</f>
        <v>135</v>
      </c>
      <c r="H5" s="346">
        <f>TeamsData!W32</f>
        <v>195</v>
      </c>
    </row>
    <row r="6" spans="1:8" ht="12.75">
      <c r="A6" s="343"/>
      <c r="B6" s="344">
        <f>TeamsData!H33</f>
        <v>4</v>
      </c>
      <c r="C6" s="347">
        <f>TeamsData!G33</f>
        <v>162</v>
      </c>
      <c r="D6" s="346">
        <f>TeamsData!A33</f>
        <v>4</v>
      </c>
      <c r="E6" s="346" t="str">
        <f>TeamsData!C33</f>
        <v>Lego_Legends </v>
      </c>
      <c r="F6" s="346">
        <f>TeamsData!U33</f>
        <v>162</v>
      </c>
      <c r="G6" s="346">
        <f>TeamsData!V33</f>
        <v>50</v>
      </c>
      <c r="H6" s="346">
        <f>TeamsData!W33</f>
        <v>108</v>
      </c>
    </row>
    <row r="7" spans="1:8" ht="12.75">
      <c r="A7" s="343"/>
      <c r="B7" s="344">
        <f>TeamsData!H34</f>
        <v>5</v>
      </c>
      <c r="C7" s="347">
        <f>TeamsData!G34</f>
        <v>161</v>
      </c>
      <c r="D7" s="346">
        <f>TeamsData!A34</f>
        <v>23</v>
      </c>
      <c r="E7" s="346" t="str">
        <f>TeamsData!C34</f>
        <v>Indescribable McCain</v>
      </c>
      <c r="F7" s="346">
        <f>TeamsData!U34</f>
        <v>96</v>
      </c>
      <c r="G7" s="346">
        <f>TeamsData!V34</f>
        <v>120</v>
      </c>
      <c r="H7" s="346">
        <f>TeamsData!W34</f>
        <v>161</v>
      </c>
    </row>
    <row r="8" spans="1:8" ht="12.75">
      <c r="A8" s="343"/>
      <c r="B8" s="344">
        <f>TeamsData!H35</f>
        <v>6</v>
      </c>
      <c r="C8" s="347">
        <f>TeamsData!G35</f>
        <v>145</v>
      </c>
      <c r="D8" s="346">
        <f>TeamsData!A35</f>
        <v>8</v>
      </c>
      <c r="E8" s="346" t="str">
        <f>TeamsData!C35</f>
        <v>The_Unstoppable_Bots</v>
      </c>
      <c r="F8" s="346">
        <f>TeamsData!U35</f>
        <v>70</v>
      </c>
      <c r="G8" s="346">
        <f>TeamsData!V35</f>
        <v>145</v>
      </c>
      <c r="H8" s="346">
        <f>TeamsData!W35</f>
        <v>80</v>
      </c>
    </row>
    <row r="9" spans="1:8" ht="12.75">
      <c r="A9" s="343"/>
      <c r="B9" s="344">
        <f>TeamsData!H36</f>
        <v>7</v>
      </c>
      <c r="C9" s="347">
        <f>TeamsData!G36</f>
        <v>140</v>
      </c>
      <c r="D9" s="346">
        <f>TeamsData!A36</f>
        <v>13</v>
      </c>
      <c r="E9" s="346" t="str">
        <f>TeamsData!C36</f>
        <v>Lego_Lords</v>
      </c>
      <c r="F9" s="346">
        <f>TeamsData!U36</f>
        <v>135</v>
      </c>
      <c r="G9" s="346">
        <f>TeamsData!V36</f>
        <v>140</v>
      </c>
      <c r="H9" s="346">
        <f>TeamsData!W36</f>
        <v>125</v>
      </c>
    </row>
    <row r="10" spans="1:8" ht="12.75">
      <c r="A10" s="343"/>
      <c r="B10" s="344">
        <f>TeamsData!H37</f>
        <v>8</v>
      </c>
      <c r="C10" s="347">
        <f>TeamsData!G37</f>
        <v>140</v>
      </c>
      <c r="D10" s="346">
        <f>TeamsData!A37</f>
        <v>6</v>
      </c>
      <c r="E10" s="346" t="str">
        <f>TeamsData!C37</f>
        <v>Bionic_Builders</v>
      </c>
      <c r="F10" s="346">
        <f>TeamsData!U37</f>
        <v>114</v>
      </c>
      <c r="G10" s="346">
        <f>TeamsData!V37</f>
        <v>94</v>
      </c>
      <c r="H10" s="346">
        <f>TeamsData!W37</f>
        <v>140</v>
      </c>
    </row>
    <row r="11" spans="1:8" ht="12.75">
      <c r="A11" s="343"/>
      <c r="B11" s="344">
        <f>TeamsData!H38</f>
        <v>9</v>
      </c>
      <c r="C11" s="347">
        <f>TeamsData!G38</f>
        <v>130</v>
      </c>
      <c r="D11" s="346">
        <f>TeamsData!A38</f>
        <v>22</v>
      </c>
      <c r="E11" s="346" t="str">
        <f>TeamsData!C38</f>
        <v>Shadow_Dragons</v>
      </c>
      <c r="F11" s="346">
        <f>TeamsData!U38</f>
        <v>130</v>
      </c>
      <c r="G11" s="346">
        <f>TeamsData!V38</f>
        <v>70</v>
      </c>
      <c r="H11" s="346">
        <f>TeamsData!W38</f>
        <v>20</v>
      </c>
    </row>
    <row r="12" spans="1:8" ht="12.75">
      <c r="A12" s="343"/>
      <c r="B12" s="344">
        <f>TeamsData!H39</f>
        <v>10</v>
      </c>
      <c r="C12" s="347">
        <f>TeamsData!G39</f>
        <v>121</v>
      </c>
      <c r="D12" s="346">
        <f>TeamsData!A39</f>
        <v>7</v>
      </c>
      <c r="E12" s="346" t="str">
        <f>TeamsData!C39</f>
        <v>Fortune Cookies</v>
      </c>
      <c r="F12" s="346">
        <f>TeamsData!U39</f>
        <v>50</v>
      </c>
      <c r="G12" s="346">
        <f>TeamsData!V39</f>
        <v>85</v>
      </c>
      <c r="H12" s="346">
        <f>TeamsData!W39</f>
        <v>121</v>
      </c>
    </row>
    <row r="13" spans="1:8" ht="12.75">
      <c r="A13" s="343"/>
      <c r="B13" s="344">
        <f>TeamsData!H40</f>
        <v>11</v>
      </c>
      <c r="C13" s="347">
        <f>TeamsData!G40</f>
        <v>120</v>
      </c>
      <c r="D13" s="346">
        <f>TeamsData!A40</f>
        <v>15</v>
      </c>
      <c r="E13" s="346" t="str">
        <f>TeamsData!C40</f>
        <v>Lego_Sages</v>
      </c>
      <c r="F13" s="346">
        <f>TeamsData!U40</f>
        <v>110</v>
      </c>
      <c r="G13" s="346">
        <f>TeamsData!V40</f>
        <v>120</v>
      </c>
      <c r="H13" s="346">
        <f>TeamsData!W40</f>
        <v>105</v>
      </c>
    </row>
    <row r="14" spans="1:8" ht="12.75">
      <c r="A14" s="343"/>
      <c r="B14" s="344">
        <f>TeamsData!H41</f>
        <v>12</v>
      </c>
      <c r="C14" s="347">
        <f>TeamsData!G41</f>
        <v>105</v>
      </c>
      <c r="D14" s="346">
        <f>TeamsData!A41</f>
        <v>19</v>
      </c>
      <c r="E14" s="346" t="str">
        <f>TeamsData!C41</f>
        <v>SAPphire Force</v>
      </c>
      <c r="F14" s="346">
        <f>TeamsData!U41</f>
        <v>30</v>
      </c>
      <c r="G14" s="346">
        <f>TeamsData!V41</f>
        <v>100</v>
      </c>
      <c r="H14" s="346">
        <f>TeamsData!W41</f>
        <v>105</v>
      </c>
    </row>
    <row r="15" spans="1:8" ht="12.75">
      <c r="A15" s="343"/>
      <c r="B15" s="344">
        <f>TeamsData!H42</f>
        <v>13</v>
      </c>
      <c r="C15" s="347">
        <f>TeamsData!G42</f>
        <v>105</v>
      </c>
      <c r="D15" s="346">
        <f>TeamsData!A42</f>
        <v>16</v>
      </c>
      <c r="E15" s="346" t="str">
        <f>TeamsData!C42</f>
        <v>St, Joseph Atherton</v>
      </c>
      <c r="F15" s="346">
        <f>TeamsData!U42</f>
        <v>80</v>
      </c>
      <c r="G15" s="346">
        <f>TeamsData!V42</f>
        <v>105</v>
      </c>
      <c r="H15" s="346">
        <f>TeamsData!W42</f>
        <v>90</v>
      </c>
    </row>
    <row r="16" spans="1:8" ht="12.75">
      <c r="A16" s="343"/>
      <c r="B16" s="344">
        <f>TeamsData!H43</f>
        <v>14</v>
      </c>
      <c r="C16" s="347">
        <f>TeamsData!G43</f>
        <v>105</v>
      </c>
      <c r="D16" s="346">
        <f>TeamsData!A43</f>
        <v>10</v>
      </c>
      <c r="E16" s="346" t="str">
        <f>TeamsData!C43</f>
        <v>Lightning Legos</v>
      </c>
      <c r="F16" s="346">
        <f>TeamsData!U43</f>
        <v>80</v>
      </c>
      <c r="G16" s="346">
        <f>TeamsData!V43</f>
        <v>85</v>
      </c>
      <c r="H16" s="346">
        <f>TeamsData!W43</f>
        <v>105</v>
      </c>
    </row>
    <row r="17" spans="1:8" ht="12.75">
      <c r="A17" s="343"/>
      <c r="B17" s="344">
        <f>TeamsData!H44</f>
        <v>15</v>
      </c>
      <c r="C17" s="347">
        <f>TeamsData!G44</f>
        <v>100</v>
      </c>
      <c r="D17" s="346">
        <f>TeamsData!A44</f>
        <v>18</v>
      </c>
      <c r="E17" s="346" t="str">
        <f>TeamsData!C44</f>
        <v>Lego_Lightning</v>
      </c>
      <c r="F17" s="346">
        <f>TeamsData!U44</f>
        <v>80</v>
      </c>
      <c r="G17" s="346">
        <f>TeamsData!V44</f>
        <v>100</v>
      </c>
      <c r="H17" s="346">
        <f>TeamsData!W44</f>
        <v>60</v>
      </c>
    </row>
    <row r="18" spans="1:8" ht="12.75">
      <c r="A18" s="343"/>
      <c r="B18" s="344">
        <f>TeamsData!H45</f>
        <v>16</v>
      </c>
      <c r="C18" s="347">
        <f>TeamsData!G45</f>
        <v>95</v>
      </c>
      <c r="D18" s="346">
        <f>TeamsData!A45</f>
        <v>11</v>
      </c>
      <c r="E18" s="346" t="str">
        <f>TeamsData!C45</f>
        <v>KARP</v>
      </c>
      <c r="F18" s="346">
        <f>TeamsData!U45</f>
        <v>90</v>
      </c>
      <c r="G18" s="346">
        <f>TeamsData!V45</f>
        <v>95</v>
      </c>
      <c r="H18" s="346">
        <f>TeamsData!W45</f>
        <v>95</v>
      </c>
    </row>
    <row r="19" spans="1:8" ht="12.75">
      <c r="A19" s="343"/>
      <c r="B19" s="344">
        <f>TeamsData!H46</f>
        <v>17</v>
      </c>
      <c r="C19" s="347">
        <f>TeamsData!G46</f>
        <v>90</v>
      </c>
      <c r="D19" s="346">
        <f>TeamsData!A46</f>
        <v>2</v>
      </c>
      <c r="E19" s="346" t="str">
        <f>TeamsData!C46</f>
        <v>SAP Inspired Innovators</v>
      </c>
      <c r="F19" s="346">
        <f>TeamsData!U46</f>
        <v>70</v>
      </c>
      <c r="G19" s="346">
        <f>TeamsData!V46</f>
        <v>70</v>
      </c>
      <c r="H19" s="346">
        <f>TeamsData!W46</f>
        <v>90</v>
      </c>
    </row>
    <row r="20" spans="1:8" ht="12.75">
      <c r="A20" s="343"/>
      <c r="B20" s="344">
        <f>TeamsData!H47</f>
        <v>18</v>
      </c>
      <c r="C20" s="347">
        <f>TeamsData!G47</f>
        <v>90</v>
      </c>
      <c r="D20" s="346">
        <f>TeamsData!A47</f>
        <v>24</v>
      </c>
      <c r="E20" s="346" t="str">
        <f>TeamsData!C47</f>
        <v>The Teeth</v>
      </c>
      <c r="F20" s="346">
        <f>TeamsData!U47</f>
        <v>90</v>
      </c>
      <c r="G20" s="346">
        <f>TeamsData!V47</f>
        <v>25</v>
      </c>
      <c r="H20" s="346">
        <f>TeamsData!W47</f>
        <v>50</v>
      </c>
    </row>
    <row r="21" spans="1:8" ht="12.75">
      <c r="A21" s="343"/>
      <c r="B21" s="344">
        <f>TeamsData!H48</f>
        <v>19</v>
      </c>
      <c r="C21" s="347">
        <f>TeamsData!G48</f>
        <v>80</v>
      </c>
      <c r="D21" s="346">
        <f>TeamsData!A48</f>
        <v>3</v>
      </c>
      <c r="E21" s="346" t="str">
        <f>TeamsData!C48</f>
        <v>Team 5775</v>
      </c>
      <c r="F21" s="346">
        <f>TeamsData!U48</f>
        <v>15</v>
      </c>
      <c r="G21" s="346">
        <f>TeamsData!V48</f>
        <v>80</v>
      </c>
      <c r="H21" s="346">
        <f>TeamsData!W48</f>
        <v>75</v>
      </c>
    </row>
    <row r="22" spans="1:8" ht="12.75">
      <c r="A22" s="343"/>
      <c r="B22" s="344">
        <f>TeamsData!H49</f>
        <v>20</v>
      </c>
      <c r="C22" s="347">
        <f>TeamsData!G49</f>
        <v>80</v>
      </c>
      <c r="D22" s="346">
        <f>TeamsData!A49</f>
        <v>9</v>
      </c>
      <c r="E22" s="346" t="str">
        <f>TeamsData!C49</f>
        <v>Cyborgs</v>
      </c>
      <c r="F22" s="346">
        <f>TeamsData!U49</f>
        <v>65</v>
      </c>
      <c r="G22" s="346">
        <f>TeamsData!V49</f>
        <v>55</v>
      </c>
      <c r="H22" s="346">
        <f>TeamsData!W49</f>
        <v>80</v>
      </c>
    </row>
    <row r="23" spans="1:8" ht="12.75">
      <c r="A23" s="343"/>
      <c r="B23" s="344">
        <f>TeamsData!H50</f>
        <v>20</v>
      </c>
      <c r="C23" s="347">
        <f>TeamsData!G50</f>
        <v>80</v>
      </c>
      <c r="D23" s="346">
        <f>TeamsData!A50</f>
        <v>12</v>
      </c>
      <c r="E23" s="346" t="str">
        <f>TeamsData!C50</f>
        <v>Robot_Snappers</v>
      </c>
      <c r="F23" s="346">
        <f>TeamsData!U50</f>
        <v>55</v>
      </c>
      <c r="G23" s="346">
        <f>TeamsData!V50</f>
        <v>65</v>
      </c>
      <c r="H23" s="346">
        <f>TeamsData!W50</f>
        <v>80</v>
      </c>
    </row>
    <row r="24" spans="1:8" ht="12.75">
      <c r="A24" s="343"/>
      <c r="B24" s="344">
        <f>TeamsData!H51</f>
        <v>22</v>
      </c>
      <c r="C24" s="347">
        <f>TeamsData!G51</f>
        <v>60</v>
      </c>
      <c r="D24" s="346">
        <f>TeamsData!A51</f>
        <v>20</v>
      </c>
      <c r="E24" s="346" t="str">
        <f>TeamsData!C51</f>
        <v>Bullis_Boyz</v>
      </c>
      <c r="F24" s="346">
        <f>TeamsData!U51</f>
        <v>55</v>
      </c>
      <c r="G24" s="346">
        <f>TeamsData!V51</f>
        <v>30</v>
      </c>
      <c r="H24" s="346">
        <f>TeamsData!W51</f>
        <v>60</v>
      </c>
    </row>
    <row r="25" spans="1:8" ht="12.75">
      <c r="A25" s="343"/>
      <c r="B25" s="344">
        <f>TeamsData!H52</f>
        <v>23</v>
      </c>
      <c r="C25" s="347">
        <f>TeamsData!G52</f>
        <v>45</v>
      </c>
      <c r="D25" s="346">
        <f>TeamsData!A52</f>
        <v>14</v>
      </c>
      <c r="E25" s="346" t="str">
        <f>TeamsData!C52</f>
        <v>Master_MindStorms</v>
      </c>
      <c r="F25" s="346">
        <f>TeamsData!U52</f>
        <v>45</v>
      </c>
      <c r="G25" s="346">
        <f>TeamsData!V52</f>
        <v>30</v>
      </c>
      <c r="H25" s="346">
        <f>TeamsData!W52</f>
        <v>15</v>
      </c>
    </row>
    <row r="26" spans="1:8" ht="12.75">
      <c r="A26" s="343"/>
      <c r="B26" s="344">
        <f>TeamsData!H53</f>
        <v>24</v>
      </c>
      <c r="C26" s="347">
        <f>TeamsData!G53</f>
        <v>45</v>
      </c>
      <c r="D26" s="346">
        <f>TeamsData!A53</f>
        <v>17</v>
      </c>
      <c r="E26" s="346" t="str">
        <f>TeamsData!C53</f>
        <v>Springer_Starbots</v>
      </c>
      <c r="F26" s="346">
        <f>TeamsData!U53</f>
        <v>45</v>
      </c>
      <c r="G26" s="346">
        <f>TeamsData!V53</f>
        <v>30</v>
      </c>
      <c r="H26" s="346">
        <f>TeamsData!W53</f>
        <v>0</v>
      </c>
    </row>
    <row r="27" spans="1:8" ht="12.75">
      <c r="A27" s="336"/>
      <c r="B27" s="336"/>
      <c r="C27" s="336"/>
      <c r="D27" s="336"/>
      <c r="E27" s="336"/>
      <c r="F27" s="336"/>
      <c r="G27" s="336"/>
      <c r="H27" s="336"/>
    </row>
    <row r="28" spans="1:8" ht="12.75">
      <c r="A28" s="336"/>
      <c r="B28" s="336"/>
      <c r="C28" s="336"/>
      <c r="D28" s="336"/>
      <c r="E28" s="336"/>
      <c r="F28" s="336"/>
      <c r="G28" s="336"/>
      <c r="H28" s="336"/>
    </row>
    <row r="29" spans="1:8" ht="12.75">
      <c r="A29" s="336"/>
      <c r="B29" s="336"/>
      <c r="C29" s="336"/>
      <c r="D29" s="336"/>
      <c r="E29" s="336"/>
      <c r="F29" s="336"/>
      <c r="G29" s="336"/>
      <c r="H29" s="336"/>
    </row>
  </sheetData>
  <mergeCells count="4">
    <mergeCell ref="F1:H1"/>
    <mergeCell ref="E1:E2"/>
    <mergeCell ref="D1:D2"/>
    <mergeCell ref="B1:B2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1"/>
  <dimension ref="A1:BK65"/>
  <sheetViews>
    <sheetView workbookViewId="0" topLeftCell="A1">
      <selection activeCell="D15" sqref="D15"/>
    </sheetView>
  </sheetViews>
  <sheetFormatPr defaultColWidth="9.140625" defaultRowHeight="12.75"/>
  <cols>
    <col min="1" max="1" width="5.57421875" style="0" bestFit="1" customWidth="1"/>
    <col min="2" max="2" width="9.140625" style="5" customWidth="1"/>
    <col min="3" max="3" width="35.00390625" style="4" customWidth="1"/>
    <col min="4" max="6" width="6.140625" style="5" customWidth="1"/>
    <col min="7" max="15" width="3.28125" style="5" hidden="1" customWidth="1"/>
    <col min="16" max="16" width="5.57421875" style="6" bestFit="1" customWidth="1"/>
    <col min="17" max="17" width="5.57421875" style="5" bestFit="1" customWidth="1"/>
    <col min="18" max="18" width="6.421875" style="10" customWidth="1"/>
    <col min="19" max="19" width="6.57421875" style="10" customWidth="1"/>
    <col min="20" max="20" width="5.140625" style="0" customWidth="1"/>
    <col min="21" max="21" width="6.140625" style="0" customWidth="1"/>
    <col min="22" max="22" width="7.140625" style="0" customWidth="1"/>
    <col min="23" max="28" width="6.00390625" style="0" customWidth="1"/>
  </cols>
  <sheetData>
    <row r="1" spans="2:16" ht="3.75" customHeight="1">
      <c r="B1" s="138"/>
      <c r="P1" s="15">
        <f>SUM($D$10:$Q$10)</f>
        <v>1</v>
      </c>
    </row>
    <row r="2" ht="3.75" customHeight="1"/>
    <row r="3" ht="3.75" customHeight="1"/>
    <row r="4" ht="3.75" customHeight="1"/>
    <row r="5" ht="3.75" customHeight="1"/>
    <row r="6" spans="2:19" ht="24.75" customHeight="1">
      <c r="B6" s="14" t="s">
        <v>8</v>
      </c>
      <c r="S6" s="15"/>
    </row>
    <row r="7" ht="8.25" customHeight="1" thickBot="1">
      <c r="S7" s="15"/>
    </row>
    <row r="8" spans="3:19" ht="13.5" customHeight="1" thickBot="1">
      <c r="C8" s="13"/>
      <c r="D8" s="139"/>
      <c r="E8" s="140"/>
      <c r="F8" s="141"/>
      <c r="G8" s="142"/>
      <c r="H8" s="143"/>
      <c r="I8" s="144"/>
      <c r="J8" s="145"/>
      <c r="K8" s="146"/>
      <c r="L8" s="147"/>
      <c r="M8" s="148"/>
      <c r="N8" s="149"/>
      <c r="O8" s="150"/>
      <c r="P8" s="151"/>
      <c r="Q8" s="152"/>
      <c r="R8" s="153"/>
      <c r="S8" s="15"/>
    </row>
    <row r="9" spans="3:27" ht="69" customHeight="1" thickBot="1">
      <c r="C9" s="154" t="s">
        <v>12</v>
      </c>
      <c r="D9" s="155" t="s">
        <v>68</v>
      </c>
      <c r="E9" s="156" t="s">
        <v>69</v>
      </c>
      <c r="F9" s="157" t="s">
        <v>70</v>
      </c>
      <c r="G9" s="157"/>
      <c r="H9" s="157"/>
      <c r="I9" s="157"/>
      <c r="J9" s="157"/>
      <c r="K9" s="157"/>
      <c r="L9" s="157"/>
      <c r="M9" s="157"/>
      <c r="N9" s="157"/>
      <c r="O9" s="157"/>
      <c r="P9" s="266" t="s">
        <v>5</v>
      </c>
      <c r="Q9" s="158" t="s">
        <v>11</v>
      </c>
      <c r="R9" s="357" t="s">
        <v>6</v>
      </c>
      <c r="S9" s="15"/>
      <c r="W9" s="155" t="s">
        <v>68</v>
      </c>
      <c r="X9" s="156" t="s">
        <v>69</v>
      </c>
      <c r="Y9" s="157" t="s">
        <v>70</v>
      </c>
      <c r="Z9" s="158" t="s">
        <v>11</v>
      </c>
      <c r="AA9" t="s">
        <v>120</v>
      </c>
    </row>
    <row r="10" spans="2:26" ht="31.5" customHeight="1" thickBot="1">
      <c r="B10" s="159"/>
      <c r="C10" s="160" t="s">
        <v>13</v>
      </c>
      <c r="D10" s="161">
        <v>0.25</v>
      </c>
      <c r="E10" s="161">
        <v>0.25</v>
      </c>
      <c r="F10" s="161">
        <v>0.25</v>
      </c>
      <c r="G10" s="162"/>
      <c r="H10" s="162"/>
      <c r="I10" s="162"/>
      <c r="J10" s="162"/>
      <c r="K10" s="162"/>
      <c r="L10" s="162"/>
      <c r="M10" s="162"/>
      <c r="N10" s="162"/>
      <c r="O10" s="162"/>
      <c r="P10" s="267"/>
      <c r="Q10" s="163">
        <v>0.25</v>
      </c>
      <c r="R10" s="358"/>
      <c r="S10" s="15"/>
      <c r="W10">
        <v>0.25</v>
      </c>
      <c r="X10">
        <v>0.25</v>
      </c>
      <c r="Y10">
        <v>0.25</v>
      </c>
      <c r="Z10">
        <v>0.25</v>
      </c>
    </row>
    <row r="11" spans="1:26" ht="15.75" customHeight="1" thickBot="1">
      <c r="A11" s="164" t="s">
        <v>65</v>
      </c>
      <c r="B11" s="164" t="s">
        <v>0</v>
      </c>
      <c r="C11" s="165" t="s">
        <v>1</v>
      </c>
      <c r="D11" s="166" t="s">
        <v>78</v>
      </c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8"/>
      <c r="R11" s="358"/>
      <c r="S11" s="153" t="s">
        <v>3</v>
      </c>
      <c r="T11" s="169"/>
      <c r="U11" s="170" t="s">
        <v>71</v>
      </c>
      <c r="V11" s="170" t="s">
        <v>3</v>
      </c>
      <c r="W11" s="171" t="s">
        <v>72</v>
      </c>
      <c r="X11" s="172" t="s">
        <v>73</v>
      </c>
      <c r="Y11" s="173" t="s">
        <v>74</v>
      </c>
      <c r="Z11" s="174" t="s">
        <v>75</v>
      </c>
    </row>
    <row r="12" spans="1:27" ht="12.75">
      <c r="A12" s="175">
        <v>1</v>
      </c>
      <c r="B12" s="176">
        <f>IF(Teams!B8="","",Teams!B8)</f>
        <v>1039</v>
      </c>
      <c r="C12" s="237" t="str">
        <f>IF(Teams!C8="","",Teams!C8)</f>
        <v>Los_Altos_Geek_Squad</v>
      </c>
      <c r="D12" s="239"/>
      <c r="E12" s="240"/>
      <c r="F12" s="271"/>
      <c r="G12" s="268"/>
      <c r="H12" s="241"/>
      <c r="I12" s="242"/>
      <c r="J12" s="243"/>
      <c r="K12" s="244"/>
      <c r="L12" s="245"/>
      <c r="M12" s="246"/>
      <c r="N12" s="247"/>
      <c r="O12" s="248"/>
      <c r="P12" s="263">
        <f>TeamsData!G2</f>
        <v>240</v>
      </c>
      <c r="Q12" s="249">
        <f aca="true" t="shared" si="0" ref="Q12:Q35">IF(B12="","",IF(P12=0,1,0.3*(10*P12/MAX(P$12:P$35))+1))</f>
        <v>4</v>
      </c>
      <c r="R12" s="177">
        <f aca="true" t="shared" si="1" ref="R12:R24">IF(B12="","",IF(SUM($D$10:$Q$10)=0,"",$D$10/$P$1*D12+$E$10/$P$1*E12+$F$10/$P$1*F12+$G$10/$P$1*G12+$H$10/$P$1*H12+$I$10/$P$1*I12+$J$10/$P$1*J12+$K$10/$P$1*K12+$L$10/$P$1*L12+$M$10/$P$1*M12+$N$10/$P$1*N12+$O$10/$P$1*O12+$Q$10/$P$1*Q12))</f>
        <v>1</v>
      </c>
      <c r="S12" s="178">
        <f aca="true" t="shared" si="2" ref="S12:S35">RANK(R12,R$12:R$35)</f>
        <v>1</v>
      </c>
      <c r="T12" s="169"/>
      <c r="U12" s="179">
        <f aca="true" t="shared" si="3" ref="U12:U24">R12-A12/10000</f>
        <v>0.9999</v>
      </c>
      <c r="V12" s="170">
        <f aca="true" t="shared" si="4" ref="V12:V35">RANK(U12,U$12:U$35)</f>
        <v>1</v>
      </c>
      <c r="W12" s="180" t="e">
        <f aca="true" t="shared" si="5" ref="W12:W24">RANK(D12,D$12:D$35)</f>
        <v>#N/A</v>
      </c>
      <c r="X12" s="181" t="e">
        <f aca="true" t="shared" si="6" ref="X12:X24">RANK(E12,E$12:E$35)</f>
        <v>#N/A</v>
      </c>
      <c r="Y12" s="182" t="e">
        <f aca="true" t="shared" si="7" ref="Y12:Y24">RANK(F12,F$12:F$35)</f>
        <v>#N/A</v>
      </c>
      <c r="Z12" s="183">
        <f aca="true" t="shared" si="8" ref="Z12:Z24">RANK(Q12,Q$12:Q$35)</f>
        <v>1</v>
      </c>
      <c r="AA12" t="e">
        <f>$W$10*W12+$X$10*X12+$Y$10*Y12+$Z$10*Z12</f>
        <v>#N/A</v>
      </c>
    </row>
    <row r="13" spans="1:27" ht="12.75">
      <c r="A13" s="108">
        <v>2</v>
      </c>
      <c r="B13" s="184">
        <f>IF(Teams!B9="","",Teams!B9)</f>
        <v>3959</v>
      </c>
      <c r="C13" s="238" t="str">
        <f>IF(Teams!C9="","",Teams!C9)</f>
        <v>SAP Inspired Innovators</v>
      </c>
      <c r="D13" s="250"/>
      <c r="E13" s="194"/>
      <c r="F13" s="272"/>
      <c r="G13" s="269"/>
      <c r="H13" s="185"/>
      <c r="I13" s="186"/>
      <c r="J13" s="187"/>
      <c r="K13" s="188"/>
      <c r="L13" s="189"/>
      <c r="M13" s="190"/>
      <c r="N13" s="191"/>
      <c r="O13" s="192"/>
      <c r="P13" s="264">
        <f>TeamsData!G3</f>
        <v>90</v>
      </c>
      <c r="Q13" s="251">
        <f t="shared" si="0"/>
        <v>2.125</v>
      </c>
      <c r="R13" s="193">
        <f t="shared" si="1"/>
        <v>0.53125</v>
      </c>
      <c r="S13" s="178">
        <f t="shared" si="2"/>
        <v>17</v>
      </c>
      <c r="T13" s="169"/>
      <c r="U13" s="179">
        <f t="shared" si="3"/>
        <v>0.53105</v>
      </c>
      <c r="V13" s="170">
        <f t="shared" si="4"/>
        <v>17</v>
      </c>
      <c r="W13" s="180" t="e">
        <f t="shared" si="5"/>
        <v>#N/A</v>
      </c>
      <c r="X13" s="181" t="e">
        <f t="shared" si="6"/>
        <v>#N/A</v>
      </c>
      <c r="Y13" s="182" t="e">
        <f t="shared" si="7"/>
        <v>#N/A</v>
      </c>
      <c r="Z13" s="183">
        <f t="shared" si="8"/>
        <v>17</v>
      </c>
      <c r="AA13" t="e">
        <f aca="true" t="shared" si="9" ref="AA13:AA35">$W$10*W13+$X$10*X13+$Y$10*Y13+$Z$10*Z13</f>
        <v>#N/A</v>
      </c>
    </row>
    <row r="14" spans="1:27" ht="12.75">
      <c r="A14" s="108">
        <v>3</v>
      </c>
      <c r="B14" s="184">
        <f>IF(Teams!B10="","",Teams!B10)</f>
        <v>5775</v>
      </c>
      <c r="C14" s="238" t="str">
        <f>IF(Teams!C10="","",Teams!C10)</f>
        <v>Team 5775</v>
      </c>
      <c r="D14" s="250"/>
      <c r="E14" s="194"/>
      <c r="F14" s="272"/>
      <c r="G14" s="269"/>
      <c r="H14" s="185"/>
      <c r="I14" s="186"/>
      <c r="J14" s="187"/>
      <c r="K14" s="188"/>
      <c r="L14" s="189"/>
      <c r="M14" s="190"/>
      <c r="N14" s="191"/>
      <c r="O14" s="192"/>
      <c r="P14" s="264">
        <f>TeamsData!G4</f>
        <v>80</v>
      </c>
      <c r="Q14" s="251">
        <f t="shared" si="0"/>
        <v>2</v>
      </c>
      <c r="R14" s="193">
        <f t="shared" si="1"/>
        <v>0.5</v>
      </c>
      <c r="S14" s="178">
        <f t="shared" si="2"/>
        <v>19</v>
      </c>
      <c r="T14" s="169"/>
      <c r="U14" s="179">
        <f t="shared" si="3"/>
        <v>0.4997</v>
      </c>
      <c r="V14" s="170">
        <f t="shared" si="4"/>
        <v>19</v>
      </c>
      <c r="W14" s="180" t="e">
        <f t="shared" si="5"/>
        <v>#N/A</v>
      </c>
      <c r="X14" s="181" t="e">
        <f t="shared" si="6"/>
        <v>#N/A</v>
      </c>
      <c r="Y14" s="182" t="e">
        <f t="shared" si="7"/>
        <v>#N/A</v>
      </c>
      <c r="Z14" s="183">
        <f t="shared" si="8"/>
        <v>19</v>
      </c>
      <c r="AA14" t="e">
        <f t="shared" si="9"/>
        <v>#N/A</v>
      </c>
    </row>
    <row r="15" spans="1:27" ht="12.75">
      <c r="A15" s="108">
        <v>4</v>
      </c>
      <c r="B15" s="184">
        <f>IF(Teams!B11="","",Teams!B11)</f>
        <v>666</v>
      </c>
      <c r="C15" s="238" t="str">
        <f>IF(Teams!C11="","",Teams!C11)</f>
        <v>Lego_Legends </v>
      </c>
      <c r="D15" s="250"/>
      <c r="E15" s="194"/>
      <c r="F15" s="272"/>
      <c r="G15" s="269"/>
      <c r="H15" s="185"/>
      <c r="I15" s="186"/>
      <c r="J15" s="187"/>
      <c r="K15" s="188"/>
      <c r="L15" s="189"/>
      <c r="M15" s="190"/>
      <c r="N15" s="191"/>
      <c r="O15" s="192"/>
      <c r="P15" s="264">
        <f>TeamsData!G5</f>
        <v>162</v>
      </c>
      <c r="Q15" s="251">
        <f t="shared" si="0"/>
        <v>3.025</v>
      </c>
      <c r="R15" s="193">
        <f t="shared" si="1"/>
        <v>0.75625</v>
      </c>
      <c r="S15" s="178">
        <f t="shared" si="2"/>
        <v>4</v>
      </c>
      <c r="T15" s="169"/>
      <c r="U15" s="179">
        <f t="shared" si="3"/>
        <v>0.75585</v>
      </c>
      <c r="V15" s="170">
        <f t="shared" si="4"/>
        <v>4</v>
      </c>
      <c r="W15" s="180" t="e">
        <f t="shared" si="5"/>
        <v>#N/A</v>
      </c>
      <c r="X15" s="181" t="e">
        <f t="shared" si="6"/>
        <v>#N/A</v>
      </c>
      <c r="Y15" s="182" t="e">
        <f t="shared" si="7"/>
        <v>#N/A</v>
      </c>
      <c r="Z15" s="183">
        <f t="shared" si="8"/>
        <v>4</v>
      </c>
      <c r="AA15" t="e">
        <f t="shared" si="9"/>
        <v>#N/A</v>
      </c>
    </row>
    <row r="16" spans="1:27" ht="12.75">
      <c r="A16" s="108">
        <v>5</v>
      </c>
      <c r="B16" s="184">
        <f>IF(Teams!B12="","",Teams!B12)</f>
        <v>2094</v>
      </c>
      <c r="C16" s="238" t="str">
        <f>IF(Teams!C12="","",Teams!C12)</f>
        <v>Etamilc</v>
      </c>
      <c r="D16" s="250"/>
      <c r="E16" s="194"/>
      <c r="F16" s="272"/>
      <c r="G16" s="269"/>
      <c r="H16" s="185"/>
      <c r="I16" s="186"/>
      <c r="J16" s="187"/>
      <c r="K16" s="188"/>
      <c r="L16" s="189"/>
      <c r="M16" s="190"/>
      <c r="N16" s="191"/>
      <c r="O16" s="192"/>
      <c r="P16" s="264">
        <f>TeamsData!G6</f>
        <v>240</v>
      </c>
      <c r="Q16" s="251">
        <f t="shared" si="0"/>
        <v>4</v>
      </c>
      <c r="R16" s="193">
        <f t="shared" si="1"/>
        <v>1</v>
      </c>
      <c r="S16" s="178">
        <f t="shared" si="2"/>
        <v>1</v>
      </c>
      <c r="T16" s="169"/>
      <c r="U16" s="179">
        <f t="shared" si="3"/>
        <v>0.9995</v>
      </c>
      <c r="V16" s="170">
        <f t="shared" si="4"/>
        <v>2</v>
      </c>
      <c r="W16" s="180" t="e">
        <f t="shared" si="5"/>
        <v>#N/A</v>
      </c>
      <c r="X16" s="181" t="e">
        <f t="shared" si="6"/>
        <v>#N/A</v>
      </c>
      <c r="Y16" s="182" t="e">
        <f t="shared" si="7"/>
        <v>#N/A</v>
      </c>
      <c r="Z16" s="183">
        <f t="shared" si="8"/>
        <v>1</v>
      </c>
      <c r="AA16" t="e">
        <f t="shared" si="9"/>
        <v>#N/A</v>
      </c>
    </row>
    <row r="17" spans="1:27" ht="12.75">
      <c r="A17" s="108">
        <v>6</v>
      </c>
      <c r="B17" s="184">
        <f>IF(Teams!B13="","",Teams!B13)</f>
        <v>3591</v>
      </c>
      <c r="C17" s="238" t="str">
        <f>IF(Teams!C13="","",Teams!C13)</f>
        <v>Bionic_Builders</v>
      </c>
      <c r="D17" s="250"/>
      <c r="E17" s="194"/>
      <c r="F17" s="272"/>
      <c r="G17" s="269"/>
      <c r="H17" s="185"/>
      <c r="I17" s="186"/>
      <c r="J17" s="187"/>
      <c r="K17" s="188"/>
      <c r="L17" s="189"/>
      <c r="M17" s="190"/>
      <c r="N17" s="191"/>
      <c r="O17" s="192"/>
      <c r="P17" s="264">
        <f>TeamsData!G7</f>
        <v>140</v>
      </c>
      <c r="Q17" s="251">
        <f t="shared" si="0"/>
        <v>2.75</v>
      </c>
      <c r="R17" s="193">
        <f t="shared" si="1"/>
        <v>0.6875</v>
      </c>
      <c r="S17" s="178">
        <f t="shared" si="2"/>
        <v>7</v>
      </c>
      <c r="T17" s="169"/>
      <c r="U17" s="179">
        <f t="shared" si="3"/>
        <v>0.6869</v>
      </c>
      <c r="V17" s="170">
        <f t="shared" si="4"/>
        <v>7</v>
      </c>
      <c r="W17" s="180" t="e">
        <f t="shared" si="5"/>
        <v>#N/A</v>
      </c>
      <c r="X17" s="181" t="e">
        <f t="shared" si="6"/>
        <v>#N/A</v>
      </c>
      <c r="Y17" s="182" t="e">
        <f t="shared" si="7"/>
        <v>#N/A</v>
      </c>
      <c r="Z17" s="183">
        <f t="shared" si="8"/>
        <v>7</v>
      </c>
      <c r="AA17" t="e">
        <f t="shared" si="9"/>
        <v>#N/A</v>
      </c>
    </row>
    <row r="18" spans="1:27" ht="12.75">
      <c r="A18" s="108">
        <v>7</v>
      </c>
      <c r="B18" s="184">
        <f>IF(Teams!B14="","",Teams!B14)</f>
        <v>5653</v>
      </c>
      <c r="C18" s="238" t="str">
        <f>IF(Teams!C14="","",Teams!C14)</f>
        <v>Fortune Cookies</v>
      </c>
      <c r="D18" s="250"/>
      <c r="E18" s="194"/>
      <c r="F18" s="272"/>
      <c r="G18" s="269"/>
      <c r="H18" s="185"/>
      <c r="I18" s="186"/>
      <c r="J18" s="187"/>
      <c r="K18" s="188"/>
      <c r="L18" s="189"/>
      <c r="M18" s="190"/>
      <c r="N18" s="191"/>
      <c r="O18" s="192"/>
      <c r="P18" s="264">
        <f>TeamsData!G8</f>
        <v>121</v>
      </c>
      <c r="Q18" s="251">
        <f t="shared" si="0"/>
        <v>2.5125</v>
      </c>
      <c r="R18" s="193">
        <f t="shared" si="1"/>
        <v>0.628125</v>
      </c>
      <c r="S18" s="178">
        <f t="shared" si="2"/>
        <v>10</v>
      </c>
      <c r="T18" s="169"/>
      <c r="U18" s="179">
        <f t="shared" si="3"/>
        <v>0.627425</v>
      </c>
      <c r="V18" s="170">
        <f t="shared" si="4"/>
        <v>10</v>
      </c>
      <c r="W18" s="180" t="e">
        <f t="shared" si="5"/>
        <v>#N/A</v>
      </c>
      <c r="X18" s="181" t="e">
        <f t="shared" si="6"/>
        <v>#N/A</v>
      </c>
      <c r="Y18" s="182" t="e">
        <f t="shared" si="7"/>
        <v>#N/A</v>
      </c>
      <c r="Z18" s="183">
        <f t="shared" si="8"/>
        <v>10</v>
      </c>
      <c r="AA18" t="e">
        <f t="shared" si="9"/>
        <v>#N/A</v>
      </c>
    </row>
    <row r="19" spans="1:27" ht="12.75">
      <c r="A19" s="108">
        <v>8</v>
      </c>
      <c r="B19" s="184">
        <f>IF(Teams!B15="","",Teams!B15)</f>
        <v>6842</v>
      </c>
      <c r="C19" s="238" t="str">
        <f>IF(Teams!C15="","",Teams!C15)</f>
        <v>The_Unstoppable_Bots</v>
      </c>
      <c r="D19" s="250"/>
      <c r="E19" s="194"/>
      <c r="F19" s="272"/>
      <c r="G19" s="269"/>
      <c r="H19" s="185"/>
      <c r="I19" s="186"/>
      <c r="J19" s="187"/>
      <c r="K19" s="188"/>
      <c r="L19" s="189"/>
      <c r="M19" s="190"/>
      <c r="N19" s="191"/>
      <c r="O19" s="192"/>
      <c r="P19" s="264">
        <f>TeamsData!G9</f>
        <v>145</v>
      </c>
      <c r="Q19" s="251">
        <f t="shared" si="0"/>
        <v>2.8125</v>
      </c>
      <c r="R19" s="193">
        <f t="shared" si="1"/>
        <v>0.703125</v>
      </c>
      <c r="S19" s="178">
        <f t="shared" si="2"/>
        <v>6</v>
      </c>
      <c r="T19" s="169"/>
      <c r="U19" s="179">
        <f t="shared" si="3"/>
        <v>0.702325</v>
      </c>
      <c r="V19" s="170">
        <f t="shared" si="4"/>
        <v>6</v>
      </c>
      <c r="W19" s="180" t="e">
        <f t="shared" si="5"/>
        <v>#N/A</v>
      </c>
      <c r="X19" s="181" t="e">
        <f t="shared" si="6"/>
        <v>#N/A</v>
      </c>
      <c r="Y19" s="182" t="e">
        <f t="shared" si="7"/>
        <v>#N/A</v>
      </c>
      <c r="Z19" s="183">
        <f t="shared" si="8"/>
        <v>6</v>
      </c>
      <c r="AA19" t="e">
        <f t="shared" si="9"/>
        <v>#N/A</v>
      </c>
    </row>
    <row r="20" spans="1:27" ht="12.75">
      <c r="A20" s="108">
        <v>9</v>
      </c>
      <c r="B20" s="184">
        <f>IF(Teams!B16="","",Teams!B16)</f>
        <v>5164</v>
      </c>
      <c r="C20" s="238" t="str">
        <f>IF(Teams!C16="","",Teams!C16)</f>
        <v>Cyborgs</v>
      </c>
      <c r="D20" s="250"/>
      <c r="E20" s="194"/>
      <c r="F20" s="272"/>
      <c r="G20" s="269"/>
      <c r="H20" s="185"/>
      <c r="I20" s="186"/>
      <c r="J20" s="187"/>
      <c r="K20" s="188"/>
      <c r="L20" s="189"/>
      <c r="M20" s="190"/>
      <c r="N20" s="191"/>
      <c r="O20" s="192"/>
      <c r="P20" s="264">
        <f>TeamsData!G10</f>
        <v>80</v>
      </c>
      <c r="Q20" s="251">
        <f t="shared" si="0"/>
        <v>2</v>
      </c>
      <c r="R20" s="193">
        <f t="shared" si="1"/>
        <v>0.5</v>
      </c>
      <c r="S20" s="178">
        <f t="shared" si="2"/>
        <v>19</v>
      </c>
      <c r="T20" s="169"/>
      <c r="U20" s="179">
        <f t="shared" si="3"/>
        <v>0.4991</v>
      </c>
      <c r="V20" s="170">
        <f t="shared" si="4"/>
        <v>20</v>
      </c>
      <c r="W20" s="180" t="e">
        <f t="shared" si="5"/>
        <v>#N/A</v>
      </c>
      <c r="X20" s="181" t="e">
        <f t="shared" si="6"/>
        <v>#N/A</v>
      </c>
      <c r="Y20" s="182" t="e">
        <f t="shared" si="7"/>
        <v>#N/A</v>
      </c>
      <c r="Z20" s="183">
        <f t="shared" si="8"/>
        <v>19</v>
      </c>
      <c r="AA20" t="e">
        <f t="shared" si="9"/>
        <v>#N/A</v>
      </c>
    </row>
    <row r="21" spans="1:27" ht="12.75">
      <c r="A21" s="108">
        <v>10</v>
      </c>
      <c r="B21" s="184">
        <f>IF(Teams!B17="","",Teams!B17)</f>
        <v>4967</v>
      </c>
      <c r="C21" s="238" t="str">
        <f>IF(Teams!C17="","",Teams!C17)</f>
        <v>Lightning Legos</v>
      </c>
      <c r="D21" s="250"/>
      <c r="E21" s="194"/>
      <c r="F21" s="272"/>
      <c r="G21" s="269"/>
      <c r="H21" s="185"/>
      <c r="I21" s="186"/>
      <c r="J21" s="187"/>
      <c r="K21" s="188"/>
      <c r="L21" s="189"/>
      <c r="M21" s="190"/>
      <c r="N21" s="191"/>
      <c r="O21" s="192"/>
      <c r="P21" s="264">
        <f>TeamsData!G11</f>
        <v>105</v>
      </c>
      <c r="Q21" s="251">
        <f t="shared" si="0"/>
        <v>2.3125</v>
      </c>
      <c r="R21" s="193">
        <f t="shared" si="1"/>
        <v>0.578125</v>
      </c>
      <c r="S21" s="178">
        <f t="shared" si="2"/>
        <v>12</v>
      </c>
      <c r="T21" s="169"/>
      <c r="U21" s="179">
        <f t="shared" si="3"/>
        <v>0.577125</v>
      </c>
      <c r="V21" s="170">
        <f t="shared" si="4"/>
        <v>12</v>
      </c>
      <c r="W21" s="180" t="e">
        <f t="shared" si="5"/>
        <v>#N/A</v>
      </c>
      <c r="X21" s="181" t="e">
        <f t="shared" si="6"/>
        <v>#N/A</v>
      </c>
      <c r="Y21" s="182" t="e">
        <f t="shared" si="7"/>
        <v>#N/A</v>
      </c>
      <c r="Z21" s="183">
        <f t="shared" si="8"/>
        <v>12</v>
      </c>
      <c r="AA21" t="e">
        <f t="shared" si="9"/>
        <v>#N/A</v>
      </c>
    </row>
    <row r="22" spans="1:27" ht="12.75">
      <c r="A22" s="108">
        <v>11</v>
      </c>
      <c r="B22" s="184">
        <f>IF(Teams!B18="","",Teams!B18)</f>
        <v>4815</v>
      </c>
      <c r="C22" s="238" t="str">
        <f>IF(Teams!C18="","",Teams!C18)</f>
        <v>KARP</v>
      </c>
      <c r="D22" s="250"/>
      <c r="E22" s="194"/>
      <c r="F22" s="272"/>
      <c r="G22" s="269"/>
      <c r="H22" s="185"/>
      <c r="I22" s="186"/>
      <c r="J22" s="187"/>
      <c r="K22" s="188"/>
      <c r="L22" s="189"/>
      <c r="M22" s="190"/>
      <c r="N22" s="191"/>
      <c r="O22" s="192"/>
      <c r="P22" s="264">
        <f>TeamsData!G12</f>
        <v>95</v>
      </c>
      <c r="Q22" s="251">
        <f t="shared" si="0"/>
        <v>2.1875</v>
      </c>
      <c r="R22" s="193">
        <f t="shared" si="1"/>
        <v>0.546875</v>
      </c>
      <c r="S22" s="178">
        <f t="shared" si="2"/>
        <v>16</v>
      </c>
      <c r="T22" s="169"/>
      <c r="U22" s="179">
        <f t="shared" si="3"/>
        <v>0.545775</v>
      </c>
      <c r="V22" s="170">
        <f t="shared" si="4"/>
        <v>16</v>
      </c>
      <c r="W22" s="180" t="e">
        <f t="shared" si="5"/>
        <v>#N/A</v>
      </c>
      <c r="X22" s="181" t="e">
        <f t="shared" si="6"/>
        <v>#N/A</v>
      </c>
      <c r="Y22" s="182" t="e">
        <f t="shared" si="7"/>
        <v>#N/A</v>
      </c>
      <c r="Z22" s="183">
        <f t="shared" si="8"/>
        <v>16</v>
      </c>
      <c r="AA22" t="e">
        <f t="shared" si="9"/>
        <v>#N/A</v>
      </c>
    </row>
    <row r="23" spans="1:27" ht="13.5" thickBot="1">
      <c r="A23" s="108">
        <v>12</v>
      </c>
      <c r="B23" s="184">
        <f>IF(Teams!B19="","",Teams!B19)</f>
        <v>5851</v>
      </c>
      <c r="C23" s="238" t="str">
        <f>IF(Teams!C19="","",Teams!C19)</f>
        <v>Robot_Snappers</v>
      </c>
      <c r="D23" s="250"/>
      <c r="E23" s="194"/>
      <c r="F23" s="272"/>
      <c r="G23" s="269"/>
      <c r="H23" s="185"/>
      <c r="I23" s="186"/>
      <c r="J23" s="187"/>
      <c r="K23" s="188"/>
      <c r="L23" s="189"/>
      <c r="M23" s="190"/>
      <c r="N23" s="191"/>
      <c r="O23" s="192"/>
      <c r="P23" s="264">
        <f>TeamsData!G13</f>
        <v>80</v>
      </c>
      <c r="Q23" s="251">
        <f t="shared" si="0"/>
        <v>2</v>
      </c>
      <c r="R23" s="195">
        <f t="shared" si="1"/>
        <v>0.5</v>
      </c>
      <c r="S23" s="178">
        <f t="shared" si="2"/>
        <v>19</v>
      </c>
      <c r="T23" s="169"/>
      <c r="U23" s="179">
        <f t="shared" si="3"/>
        <v>0.4988</v>
      </c>
      <c r="V23" s="170">
        <f t="shared" si="4"/>
        <v>21</v>
      </c>
      <c r="W23" s="180" t="e">
        <f t="shared" si="5"/>
        <v>#N/A</v>
      </c>
      <c r="X23" s="181" t="e">
        <f t="shared" si="6"/>
        <v>#N/A</v>
      </c>
      <c r="Y23" s="182" t="e">
        <f t="shared" si="7"/>
        <v>#N/A</v>
      </c>
      <c r="Z23" s="183">
        <f t="shared" si="8"/>
        <v>19</v>
      </c>
      <c r="AA23" t="e">
        <f t="shared" si="9"/>
        <v>#N/A</v>
      </c>
    </row>
    <row r="24" spans="1:27" ht="13.5" thickBot="1">
      <c r="A24" s="108">
        <v>13</v>
      </c>
      <c r="B24" s="184">
        <f>IF(Teams!B20="","",Teams!B20)</f>
        <v>1778</v>
      </c>
      <c r="C24" s="238" t="str">
        <f>IF(Teams!C20="","",Teams!C20)</f>
        <v>Lego_Lords</v>
      </c>
      <c r="D24" s="250"/>
      <c r="E24" s="194"/>
      <c r="F24" s="272"/>
      <c r="G24" s="269"/>
      <c r="H24" s="185"/>
      <c r="I24" s="186"/>
      <c r="J24" s="187"/>
      <c r="K24" s="188"/>
      <c r="L24" s="189"/>
      <c r="M24" s="190"/>
      <c r="N24" s="191"/>
      <c r="O24" s="192"/>
      <c r="P24" s="264">
        <f>TeamsData!G14</f>
        <v>140</v>
      </c>
      <c r="Q24" s="251">
        <f t="shared" si="0"/>
        <v>2.75</v>
      </c>
      <c r="R24" s="195">
        <f t="shared" si="1"/>
        <v>0.6875</v>
      </c>
      <c r="S24" s="178">
        <f t="shared" si="2"/>
        <v>7</v>
      </c>
      <c r="T24" s="169"/>
      <c r="U24" s="179">
        <f t="shared" si="3"/>
        <v>0.6862</v>
      </c>
      <c r="V24" s="170">
        <f t="shared" si="4"/>
        <v>8</v>
      </c>
      <c r="W24" s="180" t="e">
        <f t="shared" si="5"/>
        <v>#N/A</v>
      </c>
      <c r="X24" s="181" t="e">
        <f t="shared" si="6"/>
        <v>#N/A</v>
      </c>
      <c r="Y24" s="182" t="e">
        <f t="shared" si="7"/>
        <v>#N/A</v>
      </c>
      <c r="Z24" s="183">
        <f t="shared" si="8"/>
        <v>7</v>
      </c>
      <c r="AA24" t="e">
        <f t="shared" si="9"/>
        <v>#N/A</v>
      </c>
    </row>
    <row r="25" spans="1:27" ht="13.5" thickBot="1">
      <c r="A25" s="108">
        <v>14</v>
      </c>
      <c r="B25" s="184">
        <f>IF(Teams!B21="","",Teams!B21)</f>
        <v>1342</v>
      </c>
      <c r="C25" s="238" t="str">
        <f>IF(Teams!C21="","",Teams!C21)</f>
        <v>Master_MindStorms</v>
      </c>
      <c r="D25" s="250"/>
      <c r="E25" s="194"/>
      <c r="F25" s="272"/>
      <c r="G25" s="269"/>
      <c r="H25" s="185"/>
      <c r="I25" s="186"/>
      <c r="J25" s="187"/>
      <c r="K25" s="188"/>
      <c r="L25" s="189"/>
      <c r="M25" s="190"/>
      <c r="N25" s="191"/>
      <c r="O25" s="192"/>
      <c r="P25" s="264">
        <f>TeamsData!G15</f>
        <v>45</v>
      </c>
      <c r="Q25" s="251">
        <f t="shared" si="0"/>
        <v>1.5625</v>
      </c>
      <c r="R25" s="195">
        <f aca="true" t="shared" si="10" ref="R25:R35">IF(B25="","",IF(SUM($D$10:$Q$10)=0,"",$D$10/$P$1*D25+$E$10/$P$1*E25+$F$10/$P$1*F25+$G$10/$P$1*G25+$H$10/$P$1*H25+$I$10/$P$1*I25+$J$10/$P$1*J25+$K$10/$P$1*K25+$L$10/$P$1*L25+$M$10/$P$1*M25+$N$10/$P$1*N25+$O$10/$P$1*O25+$Q$10/$P$1*Q25))</f>
        <v>0.390625</v>
      </c>
      <c r="S25" s="178">
        <f t="shared" si="2"/>
        <v>23</v>
      </c>
      <c r="T25" s="169"/>
      <c r="U25" s="179">
        <f aca="true" t="shared" si="11" ref="U25:U35">R25-A25/10000</f>
        <v>0.389225</v>
      </c>
      <c r="V25" s="170">
        <f t="shared" si="4"/>
        <v>23</v>
      </c>
      <c r="W25" s="180" t="e">
        <f aca="true" t="shared" si="12" ref="W25:W35">RANK(D25,D$12:D$35)</f>
        <v>#N/A</v>
      </c>
      <c r="X25" s="181" t="e">
        <f aca="true" t="shared" si="13" ref="X25:X35">RANK(E25,E$12:E$35)</f>
        <v>#N/A</v>
      </c>
      <c r="Y25" s="182" t="e">
        <f aca="true" t="shared" si="14" ref="Y25:Y35">RANK(F25,F$12:F$35)</f>
        <v>#N/A</v>
      </c>
      <c r="Z25" s="183">
        <f aca="true" t="shared" si="15" ref="Z25:Z35">RANK(Q25,Q$12:Q$35)</f>
        <v>23</v>
      </c>
      <c r="AA25" t="e">
        <f t="shared" si="9"/>
        <v>#N/A</v>
      </c>
    </row>
    <row r="26" spans="1:27" ht="13.5" thickBot="1">
      <c r="A26" s="108">
        <v>15</v>
      </c>
      <c r="B26" s="184">
        <f>IF(Teams!B22="","",Teams!B22)</f>
        <v>3641</v>
      </c>
      <c r="C26" s="238" t="str">
        <f>IF(Teams!C22="","",Teams!C22)</f>
        <v>Lego_Sages</v>
      </c>
      <c r="D26" s="250"/>
      <c r="E26" s="194"/>
      <c r="F26" s="272"/>
      <c r="G26" s="269"/>
      <c r="H26" s="185"/>
      <c r="I26" s="186"/>
      <c r="J26" s="187"/>
      <c r="K26" s="188"/>
      <c r="L26" s="189"/>
      <c r="M26" s="190"/>
      <c r="N26" s="191"/>
      <c r="O26" s="192"/>
      <c r="P26" s="264">
        <f>TeamsData!G16</f>
        <v>120</v>
      </c>
      <c r="Q26" s="251">
        <f t="shared" si="0"/>
        <v>2.5</v>
      </c>
      <c r="R26" s="195">
        <f t="shared" si="10"/>
        <v>0.625</v>
      </c>
      <c r="S26" s="178">
        <f t="shared" si="2"/>
        <v>11</v>
      </c>
      <c r="T26" s="169"/>
      <c r="U26" s="179">
        <f t="shared" si="11"/>
        <v>0.6235</v>
      </c>
      <c r="V26" s="170">
        <f t="shared" si="4"/>
        <v>11</v>
      </c>
      <c r="W26" s="180" t="e">
        <f t="shared" si="12"/>
        <v>#N/A</v>
      </c>
      <c r="X26" s="181" t="e">
        <f t="shared" si="13"/>
        <v>#N/A</v>
      </c>
      <c r="Y26" s="182" t="e">
        <f t="shared" si="14"/>
        <v>#N/A</v>
      </c>
      <c r="Z26" s="183">
        <f t="shared" si="15"/>
        <v>11</v>
      </c>
      <c r="AA26" t="e">
        <f t="shared" si="9"/>
        <v>#N/A</v>
      </c>
    </row>
    <row r="27" spans="1:27" ht="13.5" thickBot="1">
      <c r="A27" s="108">
        <v>16</v>
      </c>
      <c r="B27" s="184">
        <f>IF(Teams!B23="","",Teams!B23)</f>
        <v>6733</v>
      </c>
      <c r="C27" s="238" t="str">
        <f>IF(Teams!C23="","",Teams!C23)</f>
        <v>St, Joseph Atherton</v>
      </c>
      <c r="D27" s="250"/>
      <c r="E27" s="194"/>
      <c r="F27" s="272"/>
      <c r="G27" s="269"/>
      <c r="H27" s="185"/>
      <c r="I27" s="186"/>
      <c r="J27" s="187"/>
      <c r="K27" s="188"/>
      <c r="L27" s="189"/>
      <c r="M27" s="190"/>
      <c r="N27" s="191"/>
      <c r="O27" s="192"/>
      <c r="P27" s="264">
        <f>TeamsData!G17</f>
        <v>105</v>
      </c>
      <c r="Q27" s="251">
        <f t="shared" si="0"/>
        <v>2.3125</v>
      </c>
      <c r="R27" s="195">
        <f t="shared" si="10"/>
        <v>0.578125</v>
      </c>
      <c r="S27" s="178">
        <f t="shared" si="2"/>
        <v>12</v>
      </c>
      <c r="T27" s="169"/>
      <c r="U27" s="179">
        <f t="shared" si="11"/>
        <v>0.576525</v>
      </c>
      <c r="V27" s="170">
        <f t="shared" si="4"/>
        <v>13</v>
      </c>
      <c r="W27" s="180" t="e">
        <f t="shared" si="12"/>
        <v>#N/A</v>
      </c>
      <c r="X27" s="181" t="e">
        <f t="shared" si="13"/>
        <v>#N/A</v>
      </c>
      <c r="Y27" s="182" t="e">
        <f t="shared" si="14"/>
        <v>#N/A</v>
      </c>
      <c r="Z27" s="183">
        <f t="shared" si="15"/>
        <v>12</v>
      </c>
      <c r="AA27" t="e">
        <f t="shared" si="9"/>
        <v>#N/A</v>
      </c>
    </row>
    <row r="28" spans="1:27" ht="13.5" thickBot="1">
      <c r="A28" s="108">
        <v>17</v>
      </c>
      <c r="B28" s="184">
        <f>IF(Teams!B24="","",Teams!B24)</f>
        <v>5558</v>
      </c>
      <c r="C28" s="238" t="str">
        <f>IF(Teams!C24="","",Teams!C24)</f>
        <v>Springer_Starbots</v>
      </c>
      <c r="D28" s="250"/>
      <c r="E28" s="194"/>
      <c r="F28" s="272"/>
      <c r="G28" s="269"/>
      <c r="H28" s="185"/>
      <c r="I28" s="186"/>
      <c r="J28" s="187"/>
      <c r="K28" s="188"/>
      <c r="L28" s="189"/>
      <c r="M28" s="190"/>
      <c r="N28" s="191"/>
      <c r="O28" s="192"/>
      <c r="P28" s="264">
        <f>TeamsData!G18</f>
        <v>45</v>
      </c>
      <c r="Q28" s="251">
        <f t="shared" si="0"/>
        <v>1.5625</v>
      </c>
      <c r="R28" s="195">
        <f t="shared" si="10"/>
        <v>0.390625</v>
      </c>
      <c r="S28" s="178">
        <f t="shared" si="2"/>
        <v>23</v>
      </c>
      <c r="T28" s="169"/>
      <c r="U28" s="179">
        <f t="shared" si="11"/>
        <v>0.388925</v>
      </c>
      <c r="V28" s="170">
        <f t="shared" si="4"/>
        <v>24</v>
      </c>
      <c r="W28" s="180" t="e">
        <f t="shared" si="12"/>
        <v>#N/A</v>
      </c>
      <c r="X28" s="181" t="e">
        <f t="shared" si="13"/>
        <v>#N/A</v>
      </c>
      <c r="Y28" s="182" t="e">
        <f t="shared" si="14"/>
        <v>#N/A</v>
      </c>
      <c r="Z28" s="183">
        <f t="shared" si="15"/>
        <v>23</v>
      </c>
      <c r="AA28" t="e">
        <f t="shared" si="9"/>
        <v>#N/A</v>
      </c>
    </row>
    <row r="29" spans="1:27" ht="13.5" thickBot="1">
      <c r="A29" s="108">
        <v>18</v>
      </c>
      <c r="B29" s="184">
        <f>IF(Teams!B25="","",Teams!B25)</f>
        <v>4966</v>
      </c>
      <c r="C29" s="238" t="str">
        <f>IF(Teams!C25="","",Teams!C25)</f>
        <v>Lego_Lightning</v>
      </c>
      <c r="D29" s="250"/>
      <c r="E29" s="194"/>
      <c r="F29" s="272"/>
      <c r="G29" s="269"/>
      <c r="H29" s="185"/>
      <c r="I29" s="186"/>
      <c r="J29" s="187"/>
      <c r="K29" s="188"/>
      <c r="L29" s="189"/>
      <c r="M29" s="190"/>
      <c r="N29" s="191"/>
      <c r="O29" s="192"/>
      <c r="P29" s="264">
        <f>TeamsData!G19</f>
        <v>100</v>
      </c>
      <c r="Q29" s="251">
        <f t="shared" si="0"/>
        <v>2.25</v>
      </c>
      <c r="R29" s="195">
        <f t="shared" si="10"/>
        <v>0.5625</v>
      </c>
      <c r="S29" s="178">
        <f t="shared" si="2"/>
        <v>15</v>
      </c>
      <c r="T29" s="169"/>
      <c r="U29" s="179">
        <f t="shared" si="11"/>
        <v>0.5607</v>
      </c>
      <c r="V29" s="170">
        <f t="shared" si="4"/>
        <v>15</v>
      </c>
      <c r="W29" s="180" t="e">
        <f t="shared" si="12"/>
        <v>#N/A</v>
      </c>
      <c r="X29" s="181" t="e">
        <f t="shared" si="13"/>
        <v>#N/A</v>
      </c>
      <c r="Y29" s="182" t="e">
        <f t="shared" si="14"/>
        <v>#N/A</v>
      </c>
      <c r="Z29" s="183">
        <f t="shared" si="15"/>
        <v>15</v>
      </c>
      <c r="AA29" t="e">
        <f t="shared" si="9"/>
        <v>#N/A</v>
      </c>
    </row>
    <row r="30" spans="1:27" ht="13.5" thickBot="1">
      <c r="A30" s="108">
        <v>19</v>
      </c>
      <c r="B30" s="184">
        <f>IF(Teams!B26="","",Teams!B26)</f>
        <v>3763</v>
      </c>
      <c r="C30" s="238" t="str">
        <f>IF(Teams!C26="","",Teams!C26)</f>
        <v>SAPphire Force</v>
      </c>
      <c r="D30" s="250"/>
      <c r="E30" s="194"/>
      <c r="F30" s="272"/>
      <c r="G30" s="269"/>
      <c r="H30" s="185"/>
      <c r="I30" s="186"/>
      <c r="J30" s="187"/>
      <c r="K30" s="188"/>
      <c r="L30" s="189"/>
      <c r="M30" s="190"/>
      <c r="N30" s="191"/>
      <c r="O30" s="192"/>
      <c r="P30" s="264">
        <f>TeamsData!G20</f>
        <v>105</v>
      </c>
      <c r="Q30" s="251">
        <f t="shared" si="0"/>
        <v>2.3125</v>
      </c>
      <c r="R30" s="195">
        <f t="shared" si="10"/>
        <v>0.578125</v>
      </c>
      <c r="S30" s="178">
        <f t="shared" si="2"/>
        <v>12</v>
      </c>
      <c r="T30" s="169"/>
      <c r="U30" s="179">
        <f t="shared" si="11"/>
        <v>0.576225</v>
      </c>
      <c r="V30" s="170">
        <f t="shared" si="4"/>
        <v>14</v>
      </c>
      <c r="W30" s="180" t="e">
        <f t="shared" si="12"/>
        <v>#N/A</v>
      </c>
      <c r="X30" s="181" t="e">
        <f t="shared" si="13"/>
        <v>#N/A</v>
      </c>
      <c r="Y30" s="182" t="e">
        <f t="shared" si="14"/>
        <v>#N/A</v>
      </c>
      <c r="Z30" s="183">
        <f t="shared" si="15"/>
        <v>12</v>
      </c>
      <c r="AA30" t="e">
        <f t="shared" si="9"/>
        <v>#N/A</v>
      </c>
    </row>
    <row r="31" spans="1:27" ht="13.5" thickBot="1">
      <c r="A31" s="108">
        <v>20</v>
      </c>
      <c r="B31" s="184">
        <f>IF(Teams!B27="","",Teams!B27)</f>
        <v>6914</v>
      </c>
      <c r="C31" s="238" t="str">
        <f>IF(Teams!C27="","",Teams!C27)</f>
        <v>Bullis_Boyz</v>
      </c>
      <c r="D31" s="250"/>
      <c r="E31" s="194"/>
      <c r="F31" s="272"/>
      <c r="G31" s="269"/>
      <c r="H31" s="185"/>
      <c r="I31" s="186"/>
      <c r="J31" s="187"/>
      <c r="K31" s="188"/>
      <c r="L31" s="189"/>
      <c r="M31" s="190"/>
      <c r="N31" s="191"/>
      <c r="O31" s="192"/>
      <c r="P31" s="264">
        <f>TeamsData!G21</f>
        <v>60</v>
      </c>
      <c r="Q31" s="251">
        <f t="shared" si="0"/>
        <v>1.75</v>
      </c>
      <c r="R31" s="195">
        <f t="shared" si="10"/>
        <v>0.4375</v>
      </c>
      <c r="S31" s="178">
        <f t="shared" si="2"/>
        <v>22</v>
      </c>
      <c r="T31" s="169"/>
      <c r="U31" s="179">
        <f t="shared" si="11"/>
        <v>0.4355</v>
      </c>
      <c r="V31" s="170">
        <f t="shared" si="4"/>
        <v>22</v>
      </c>
      <c r="W31" s="180" t="e">
        <f t="shared" si="12"/>
        <v>#N/A</v>
      </c>
      <c r="X31" s="181" t="e">
        <f t="shared" si="13"/>
        <v>#N/A</v>
      </c>
      <c r="Y31" s="182" t="e">
        <f t="shared" si="14"/>
        <v>#N/A</v>
      </c>
      <c r="Z31" s="183">
        <f t="shared" si="15"/>
        <v>22</v>
      </c>
      <c r="AA31" t="e">
        <f t="shared" si="9"/>
        <v>#N/A</v>
      </c>
    </row>
    <row r="32" spans="1:27" ht="13.5" thickBot="1">
      <c r="A32" s="108">
        <v>21</v>
      </c>
      <c r="B32" s="184">
        <f>IF(Teams!B28="","",Teams!B28)</f>
        <v>5817</v>
      </c>
      <c r="C32" s="238" t="str">
        <f>IF(Teams!C28="","",Teams!C28)</f>
        <v>Globe_Trotters</v>
      </c>
      <c r="D32" s="250"/>
      <c r="E32" s="194"/>
      <c r="F32" s="272"/>
      <c r="G32" s="269"/>
      <c r="H32" s="185"/>
      <c r="I32" s="186"/>
      <c r="J32" s="187"/>
      <c r="K32" s="188"/>
      <c r="L32" s="189"/>
      <c r="M32" s="190"/>
      <c r="N32" s="191"/>
      <c r="O32" s="192"/>
      <c r="P32" s="264">
        <f>TeamsData!G22</f>
        <v>210</v>
      </c>
      <c r="Q32" s="251">
        <f t="shared" si="0"/>
        <v>3.625</v>
      </c>
      <c r="R32" s="195">
        <f t="shared" si="10"/>
        <v>0.90625</v>
      </c>
      <c r="S32" s="178">
        <f t="shared" si="2"/>
        <v>3</v>
      </c>
      <c r="T32" s="169"/>
      <c r="U32" s="179">
        <f t="shared" si="11"/>
        <v>0.90415</v>
      </c>
      <c r="V32" s="170">
        <f t="shared" si="4"/>
        <v>3</v>
      </c>
      <c r="W32" s="180" t="e">
        <f t="shared" si="12"/>
        <v>#N/A</v>
      </c>
      <c r="X32" s="181" t="e">
        <f t="shared" si="13"/>
        <v>#N/A</v>
      </c>
      <c r="Y32" s="182" t="e">
        <f t="shared" si="14"/>
        <v>#N/A</v>
      </c>
      <c r="Z32" s="183">
        <f t="shared" si="15"/>
        <v>3</v>
      </c>
      <c r="AA32" t="e">
        <f t="shared" si="9"/>
        <v>#N/A</v>
      </c>
    </row>
    <row r="33" spans="1:27" ht="13.5" thickBot="1">
      <c r="A33" s="108">
        <v>22</v>
      </c>
      <c r="B33" s="184">
        <f>IF(Teams!B29="","",Teams!B29)</f>
        <v>1992</v>
      </c>
      <c r="C33" s="238" t="str">
        <f>IF(Teams!C29="","",Teams!C29)</f>
        <v>Shadow_Dragons</v>
      </c>
      <c r="D33" s="250"/>
      <c r="E33" s="194"/>
      <c r="F33" s="272"/>
      <c r="G33" s="269"/>
      <c r="H33" s="185"/>
      <c r="I33" s="186"/>
      <c r="J33" s="187"/>
      <c r="K33" s="188"/>
      <c r="L33" s="189"/>
      <c r="M33" s="190"/>
      <c r="N33" s="191"/>
      <c r="O33" s="192"/>
      <c r="P33" s="264">
        <f>TeamsData!G23</f>
        <v>130</v>
      </c>
      <c r="Q33" s="251">
        <f t="shared" si="0"/>
        <v>2.625</v>
      </c>
      <c r="R33" s="195">
        <f t="shared" si="10"/>
        <v>0.65625</v>
      </c>
      <c r="S33" s="178">
        <f t="shared" si="2"/>
        <v>9</v>
      </c>
      <c r="T33" s="169"/>
      <c r="U33" s="179">
        <f t="shared" si="11"/>
        <v>0.65405</v>
      </c>
      <c r="V33" s="170">
        <f t="shared" si="4"/>
        <v>9</v>
      </c>
      <c r="W33" s="180" t="e">
        <f t="shared" si="12"/>
        <v>#N/A</v>
      </c>
      <c r="X33" s="181" t="e">
        <f t="shared" si="13"/>
        <v>#N/A</v>
      </c>
      <c r="Y33" s="182" t="e">
        <f t="shared" si="14"/>
        <v>#N/A</v>
      </c>
      <c r="Z33" s="183">
        <f t="shared" si="15"/>
        <v>9</v>
      </c>
      <c r="AA33" t="e">
        <f t="shared" si="9"/>
        <v>#N/A</v>
      </c>
    </row>
    <row r="34" spans="1:27" ht="13.5" thickBot="1">
      <c r="A34" s="108">
        <v>23</v>
      </c>
      <c r="B34" s="184">
        <f>IF(Teams!B30="","",Teams!B30)</f>
        <v>5560</v>
      </c>
      <c r="C34" s="238" t="str">
        <f>IF(Teams!C30="","",Teams!C30)</f>
        <v>Indescribable McCain</v>
      </c>
      <c r="D34" s="250"/>
      <c r="E34" s="194"/>
      <c r="F34" s="272"/>
      <c r="G34" s="269"/>
      <c r="H34" s="185"/>
      <c r="I34" s="186"/>
      <c r="J34" s="187"/>
      <c r="K34" s="188"/>
      <c r="L34" s="189"/>
      <c r="M34" s="190"/>
      <c r="N34" s="191"/>
      <c r="O34" s="192"/>
      <c r="P34" s="264">
        <f>TeamsData!G24</f>
        <v>161</v>
      </c>
      <c r="Q34" s="251">
        <f t="shared" si="0"/>
        <v>3.0124999999999997</v>
      </c>
      <c r="R34" s="195">
        <f t="shared" si="10"/>
        <v>0.7531249999999999</v>
      </c>
      <c r="S34" s="178">
        <f t="shared" si="2"/>
        <v>5</v>
      </c>
      <c r="T34" s="169"/>
      <c r="U34" s="179">
        <f t="shared" si="11"/>
        <v>0.750825</v>
      </c>
      <c r="V34" s="170">
        <f t="shared" si="4"/>
        <v>5</v>
      </c>
      <c r="W34" s="180" t="e">
        <f t="shared" si="12"/>
        <v>#N/A</v>
      </c>
      <c r="X34" s="181" t="e">
        <f t="shared" si="13"/>
        <v>#N/A</v>
      </c>
      <c r="Y34" s="182" t="e">
        <f t="shared" si="14"/>
        <v>#N/A</v>
      </c>
      <c r="Z34" s="183">
        <f t="shared" si="15"/>
        <v>5</v>
      </c>
      <c r="AA34" t="e">
        <f t="shared" si="9"/>
        <v>#N/A</v>
      </c>
    </row>
    <row r="35" spans="1:27" ht="13.5" thickBot="1">
      <c r="A35" s="108">
        <v>24</v>
      </c>
      <c r="B35" s="184">
        <f>IF(Teams!B31="","",Teams!B31)</f>
        <v>5018</v>
      </c>
      <c r="C35" s="238" t="str">
        <f>IF(Teams!C31="","",Teams!C31)</f>
        <v>The Teeth</v>
      </c>
      <c r="D35" s="252"/>
      <c r="E35" s="253"/>
      <c r="F35" s="273"/>
      <c r="G35" s="270"/>
      <c r="H35" s="254"/>
      <c r="I35" s="255"/>
      <c r="J35" s="256"/>
      <c r="K35" s="257"/>
      <c r="L35" s="258"/>
      <c r="M35" s="259"/>
      <c r="N35" s="260"/>
      <c r="O35" s="261"/>
      <c r="P35" s="265">
        <f>TeamsData!G25</f>
        <v>90</v>
      </c>
      <c r="Q35" s="262">
        <f t="shared" si="0"/>
        <v>2.125</v>
      </c>
      <c r="R35" s="195">
        <f t="shared" si="10"/>
        <v>0.53125</v>
      </c>
      <c r="S35" s="178">
        <f t="shared" si="2"/>
        <v>17</v>
      </c>
      <c r="T35" s="169"/>
      <c r="U35" s="179">
        <f t="shared" si="11"/>
        <v>0.52885</v>
      </c>
      <c r="V35" s="170">
        <f t="shared" si="4"/>
        <v>18</v>
      </c>
      <c r="W35" s="180" t="e">
        <f t="shared" si="12"/>
        <v>#N/A</v>
      </c>
      <c r="X35" s="181" t="e">
        <f t="shared" si="13"/>
        <v>#N/A</v>
      </c>
      <c r="Y35" s="182" t="e">
        <f t="shared" si="14"/>
        <v>#N/A</v>
      </c>
      <c r="Z35" s="183">
        <f t="shared" si="15"/>
        <v>17</v>
      </c>
      <c r="AA35" t="e">
        <f t="shared" si="9"/>
        <v>#N/A</v>
      </c>
    </row>
    <row r="36" spans="16:18" ht="12.75">
      <c r="P36" s="5"/>
      <c r="R36" s="196"/>
    </row>
    <row r="37" spans="16:18" ht="12.75">
      <c r="P37" s="5"/>
      <c r="R37" s="196"/>
    </row>
    <row r="38" spans="16:18" ht="12.75">
      <c r="P38" s="5"/>
      <c r="R38" s="196"/>
    </row>
    <row r="39" spans="1:23" ht="68.25">
      <c r="A39" s="101" t="s">
        <v>65</v>
      </c>
      <c r="B39" s="197" t="str">
        <f>B11</f>
        <v>Team #</v>
      </c>
      <c r="C39" s="198" t="s">
        <v>1</v>
      </c>
      <c r="D39" s="199" t="str">
        <f>IF(D9="","",D9)</f>
        <v>Project</v>
      </c>
      <c r="E39" s="200" t="str">
        <f aca="true" t="shared" si="16" ref="E39:R39">E9</f>
        <v>Teamwork</v>
      </c>
      <c r="F39" s="201" t="str">
        <f t="shared" si="16"/>
        <v>Robot Design</v>
      </c>
      <c r="G39" s="202">
        <f t="shared" si="16"/>
        <v>0</v>
      </c>
      <c r="H39" s="202">
        <f t="shared" si="16"/>
        <v>0</v>
      </c>
      <c r="I39" s="202">
        <f t="shared" si="16"/>
        <v>0</v>
      </c>
      <c r="J39" s="202">
        <f t="shared" si="16"/>
        <v>0</v>
      </c>
      <c r="K39" s="202">
        <f t="shared" si="16"/>
        <v>0</v>
      </c>
      <c r="L39" s="202">
        <f t="shared" si="16"/>
        <v>0</v>
      </c>
      <c r="M39" s="202">
        <f t="shared" si="16"/>
        <v>0</v>
      </c>
      <c r="N39" s="202">
        <f t="shared" si="16"/>
        <v>0</v>
      </c>
      <c r="O39" s="202">
        <f t="shared" si="16"/>
        <v>0</v>
      </c>
      <c r="P39" s="202" t="str">
        <f t="shared" si="16"/>
        <v>MAX SCORE</v>
      </c>
      <c r="Q39" s="203" t="str">
        <f t="shared" si="16"/>
        <v>Performance</v>
      </c>
      <c r="R39" s="204" t="str">
        <f t="shared" si="16"/>
        <v>OVERALL</v>
      </c>
      <c r="S39" s="205" t="s">
        <v>7</v>
      </c>
      <c r="T39" s="169"/>
      <c r="U39" s="125" t="s">
        <v>76</v>
      </c>
      <c r="V39" s="125" t="s">
        <v>64</v>
      </c>
      <c r="W39" t="s">
        <v>77</v>
      </c>
    </row>
    <row r="40" spans="2:21" ht="12.75">
      <c r="B40" s="7"/>
      <c r="C40" s="8"/>
      <c r="D40" s="206"/>
      <c r="E40" s="207"/>
      <c r="F40" s="208"/>
      <c r="G40" s="7"/>
      <c r="H40" s="7"/>
      <c r="I40" s="7"/>
      <c r="J40" s="7"/>
      <c r="K40" s="7"/>
      <c r="L40" s="7"/>
      <c r="M40" s="7"/>
      <c r="N40" s="7"/>
      <c r="O40" s="7"/>
      <c r="P40" s="7"/>
      <c r="Q40" s="209"/>
      <c r="R40" s="12"/>
      <c r="S40" s="11"/>
      <c r="T40" s="169"/>
      <c r="U40" s="169"/>
    </row>
    <row r="41" spans="1:63" ht="12.75">
      <c r="A41" s="108">
        <f aca="true" ca="1" t="shared" si="17" ref="A41:A53">OFFSET(A$11,MATCH(U41,V$12:V$35,0),0)</f>
        <v>1</v>
      </c>
      <c r="B41" s="106">
        <f aca="true" ca="1" t="shared" si="18" ref="B41:K64">OFFSET(B$11,$A41,0)</f>
        <v>1039</v>
      </c>
      <c r="C41" s="218" t="str">
        <f ca="1" t="shared" si="18"/>
        <v>Los_Altos_Geek_Squad</v>
      </c>
      <c r="D41" s="210">
        <f ca="1" t="shared" si="18"/>
        <v>0</v>
      </c>
      <c r="E41" s="211">
        <f ca="1" t="shared" si="18"/>
        <v>0</v>
      </c>
      <c r="F41" s="212">
        <f ca="1" t="shared" si="18"/>
        <v>0</v>
      </c>
      <c r="G41" s="213">
        <f ca="1" t="shared" si="18"/>
        <v>0</v>
      </c>
      <c r="H41" s="213">
        <f ca="1" t="shared" si="18"/>
        <v>0</v>
      </c>
      <c r="I41" s="213">
        <f ca="1" t="shared" si="18"/>
        <v>0</v>
      </c>
      <c r="J41" s="213">
        <f ca="1" t="shared" si="18"/>
        <v>0</v>
      </c>
      <c r="K41" s="213">
        <f ca="1" t="shared" si="18"/>
        <v>0</v>
      </c>
      <c r="L41" s="213">
        <f aca="true" ca="1" t="shared" si="19" ref="L41:S64">OFFSET(L$11,$A41,0)</f>
        <v>0</v>
      </c>
      <c r="M41" s="213">
        <f ca="1" t="shared" si="19"/>
        <v>0</v>
      </c>
      <c r="N41" s="213">
        <f ca="1" t="shared" si="19"/>
        <v>0</v>
      </c>
      <c r="O41" s="213">
        <f ca="1" t="shared" si="19"/>
        <v>0</v>
      </c>
      <c r="P41" s="213">
        <f ca="1" t="shared" si="19"/>
        <v>240</v>
      </c>
      <c r="Q41" s="214">
        <f ca="1" t="shared" si="19"/>
        <v>4</v>
      </c>
      <c r="R41" s="219">
        <f ca="1" t="shared" si="19"/>
        <v>1</v>
      </c>
      <c r="S41" s="220">
        <f ca="1" t="shared" si="19"/>
        <v>1</v>
      </c>
      <c r="T41" s="216"/>
      <c r="U41" s="179">
        <v>1</v>
      </c>
      <c r="V41" s="126">
        <f aca="true" t="shared" si="20" ref="V41:V53">MATCH(U41,V$12:V$35,0)</f>
        <v>1</v>
      </c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</row>
    <row r="42" spans="1:63" ht="12.75">
      <c r="A42" s="108">
        <f ca="1" t="shared" si="17"/>
        <v>5</v>
      </c>
      <c r="B42" s="106">
        <f ca="1" t="shared" si="18"/>
        <v>2094</v>
      </c>
      <c r="C42" s="218" t="str">
        <f ca="1" t="shared" si="18"/>
        <v>Etamilc</v>
      </c>
      <c r="D42" s="210">
        <f ca="1" t="shared" si="18"/>
        <v>0</v>
      </c>
      <c r="E42" s="211">
        <f ca="1" t="shared" si="18"/>
        <v>0</v>
      </c>
      <c r="F42" s="212">
        <f ca="1" t="shared" si="18"/>
        <v>0</v>
      </c>
      <c r="G42" s="213">
        <f ca="1" t="shared" si="18"/>
        <v>0</v>
      </c>
      <c r="H42" s="213">
        <f ca="1" t="shared" si="18"/>
        <v>0</v>
      </c>
      <c r="I42" s="213">
        <f ca="1" t="shared" si="18"/>
        <v>0</v>
      </c>
      <c r="J42" s="213">
        <f ca="1" t="shared" si="18"/>
        <v>0</v>
      </c>
      <c r="K42" s="213">
        <f ca="1" t="shared" si="18"/>
        <v>0</v>
      </c>
      <c r="L42" s="213">
        <f ca="1" t="shared" si="19"/>
        <v>0</v>
      </c>
      <c r="M42" s="213">
        <f ca="1" t="shared" si="19"/>
        <v>0</v>
      </c>
      <c r="N42" s="213">
        <f ca="1" t="shared" si="19"/>
        <v>0</v>
      </c>
      <c r="O42" s="213">
        <f ca="1" t="shared" si="19"/>
        <v>0</v>
      </c>
      <c r="P42" s="213">
        <f ca="1" t="shared" si="19"/>
        <v>240</v>
      </c>
      <c r="Q42" s="214">
        <f ca="1" t="shared" si="19"/>
        <v>4</v>
      </c>
      <c r="R42" s="219">
        <f ca="1" t="shared" si="19"/>
        <v>1</v>
      </c>
      <c r="S42" s="220">
        <f ca="1" t="shared" si="19"/>
        <v>1</v>
      </c>
      <c r="T42" s="216"/>
      <c r="U42" s="179">
        <v>2</v>
      </c>
      <c r="V42" s="126">
        <f t="shared" si="20"/>
        <v>5</v>
      </c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</row>
    <row r="43" spans="1:22" ht="12.75">
      <c r="A43" s="108">
        <f ca="1" t="shared" si="17"/>
        <v>21</v>
      </c>
      <c r="B43" s="106">
        <f ca="1" t="shared" si="18"/>
        <v>5817</v>
      </c>
      <c r="C43" s="218" t="str">
        <f ca="1" t="shared" si="18"/>
        <v>Globe_Trotters</v>
      </c>
      <c r="D43" s="210">
        <f ca="1" t="shared" si="18"/>
        <v>0</v>
      </c>
      <c r="E43" s="211">
        <f ca="1" t="shared" si="18"/>
        <v>0</v>
      </c>
      <c r="F43" s="212">
        <f ca="1" t="shared" si="18"/>
        <v>0</v>
      </c>
      <c r="G43" s="213">
        <f ca="1" t="shared" si="18"/>
        <v>0</v>
      </c>
      <c r="H43" s="213">
        <f ca="1" t="shared" si="18"/>
        <v>0</v>
      </c>
      <c r="I43" s="213">
        <f ca="1" t="shared" si="18"/>
        <v>0</v>
      </c>
      <c r="J43" s="213">
        <f ca="1" t="shared" si="18"/>
        <v>0</v>
      </c>
      <c r="K43" s="213">
        <f ca="1" t="shared" si="18"/>
        <v>0</v>
      </c>
      <c r="L43" s="213">
        <f ca="1" t="shared" si="19"/>
        <v>0</v>
      </c>
      <c r="M43" s="213">
        <f ca="1" t="shared" si="19"/>
        <v>0</v>
      </c>
      <c r="N43" s="213">
        <f ca="1" t="shared" si="19"/>
        <v>0</v>
      </c>
      <c r="O43" s="213">
        <f ca="1" t="shared" si="19"/>
        <v>0</v>
      </c>
      <c r="P43" s="213">
        <f ca="1" t="shared" si="19"/>
        <v>210</v>
      </c>
      <c r="Q43" s="214">
        <f ca="1" t="shared" si="19"/>
        <v>3.625</v>
      </c>
      <c r="R43" s="219">
        <f ca="1" t="shared" si="19"/>
        <v>0.90625</v>
      </c>
      <c r="S43" s="220">
        <f ca="1" t="shared" si="19"/>
        <v>3</v>
      </c>
      <c r="T43" s="216"/>
      <c r="U43" s="179">
        <v>3</v>
      </c>
      <c r="V43" s="126">
        <f t="shared" si="20"/>
        <v>21</v>
      </c>
    </row>
    <row r="44" spans="1:22" ht="12.75">
      <c r="A44" s="108">
        <f ca="1" t="shared" si="17"/>
        <v>4</v>
      </c>
      <c r="B44" s="106">
        <f ca="1" t="shared" si="18"/>
        <v>666</v>
      </c>
      <c r="C44" s="218" t="str">
        <f ca="1" t="shared" si="18"/>
        <v>Lego_Legends </v>
      </c>
      <c r="D44" s="210">
        <f ca="1" t="shared" si="18"/>
        <v>0</v>
      </c>
      <c r="E44" s="211">
        <f ca="1" t="shared" si="18"/>
        <v>0</v>
      </c>
      <c r="F44" s="212">
        <f ca="1" t="shared" si="18"/>
        <v>0</v>
      </c>
      <c r="G44" s="213">
        <f ca="1" t="shared" si="18"/>
        <v>0</v>
      </c>
      <c r="H44" s="213">
        <f ca="1" t="shared" si="18"/>
        <v>0</v>
      </c>
      <c r="I44" s="213">
        <f ca="1" t="shared" si="18"/>
        <v>0</v>
      </c>
      <c r="J44" s="213">
        <f ca="1" t="shared" si="18"/>
        <v>0</v>
      </c>
      <c r="K44" s="213">
        <f ca="1" t="shared" si="18"/>
        <v>0</v>
      </c>
      <c r="L44" s="213">
        <f ca="1" t="shared" si="19"/>
        <v>0</v>
      </c>
      <c r="M44" s="213">
        <f ca="1" t="shared" si="19"/>
        <v>0</v>
      </c>
      <c r="N44" s="213">
        <f ca="1" t="shared" si="19"/>
        <v>0</v>
      </c>
      <c r="O44" s="213">
        <f ca="1" t="shared" si="19"/>
        <v>0</v>
      </c>
      <c r="P44" s="213">
        <f ca="1" t="shared" si="19"/>
        <v>162</v>
      </c>
      <c r="Q44" s="214">
        <f ca="1" t="shared" si="19"/>
        <v>3.025</v>
      </c>
      <c r="R44" s="219">
        <f ca="1" t="shared" si="19"/>
        <v>0.75625</v>
      </c>
      <c r="S44" s="220">
        <f ca="1" t="shared" si="19"/>
        <v>4</v>
      </c>
      <c r="T44" s="216"/>
      <c r="U44" s="179">
        <v>4</v>
      </c>
      <c r="V44" s="126">
        <f t="shared" si="20"/>
        <v>4</v>
      </c>
    </row>
    <row r="45" spans="1:22" ht="12.75">
      <c r="A45" s="108">
        <f ca="1" t="shared" si="17"/>
        <v>23</v>
      </c>
      <c r="B45" s="106">
        <f ca="1" t="shared" si="18"/>
        <v>5560</v>
      </c>
      <c r="C45" s="218" t="str">
        <f ca="1" t="shared" si="18"/>
        <v>Indescribable McCain</v>
      </c>
      <c r="D45" s="210">
        <f ca="1" t="shared" si="18"/>
        <v>0</v>
      </c>
      <c r="E45" s="211">
        <f ca="1" t="shared" si="18"/>
        <v>0</v>
      </c>
      <c r="F45" s="212">
        <f ca="1" t="shared" si="18"/>
        <v>0</v>
      </c>
      <c r="G45" s="213">
        <f ca="1" t="shared" si="18"/>
        <v>0</v>
      </c>
      <c r="H45" s="213">
        <f ca="1" t="shared" si="18"/>
        <v>0</v>
      </c>
      <c r="I45" s="213">
        <f ca="1" t="shared" si="18"/>
        <v>0</v>
      </c>
      <c r="J45" s="213">
        <f ca="1" t="shared" si="18"/>
        <v>0</v>
      </c>
      <c r="K45" s="213">
        <f ca="1" t="shared" si="18"/>
        <v>0</v>
      </c>
      <c r="L45" s="213">
        <f ca="1" t="shared" si="19"/>
        <v>0</v>
      </c>
      <c r="M45" s="213">
        <f ca="1" t="shared" si="19"/>
        <v>0</v>
      </c>
      <c r="N45" s="213">
        <f ca="1" t="shared" si="19"/>
        <v>0</v>
      </c>
      <c r="O45" s="213">
        <f ca="1" t="shared" si="19"/>
        <v>0</v>
      </c>
      <c r="P45" s="213">
        <f ca="1" t="shared" si="19"/>
        <v>161</v>
      </c>
      <c r="Q45" s="214">
        <f ca="1" t="shared" si="19"/>
        <v>3.0124999999999997</v>
      </c>
      <c r="R45" s="219">
        <f ca="1" t="shared" si="19"/>
        <v>0.7531249999999999</v>
      </c>
      <c r="S45" s="220">
        <f ca="1" t="shared" si="19"/>
        <v>5</v>
      </c>
      <c r="T45" s="216"/>
      <c r="U45" s="179">
        <v>5</v>
      </c>
      <c r="V45" s="126">
        <f t="shared" si="20"/>
        <v>23</v>
      </c>
    </row>
    <row r="46" spans="1:22" ht="12.75">
      <c r="A46" s="108">
        <f ca="1" t="shared" si="17"/>
        <v>8</v>
      </c>
      <c r="B46" s="106">
        <f ca="1" t="shared" si="18"/>
        <v>6842</v>
      </c>
      <c r="C46" s="218" t="str">
        <f ca="1" t="shared" si="18"/>
        <v>The_Unstoppable_Bots</v>
      </c>
      <c r="D46" s="210">
        <f ca="1" t="shared" si="18"/>
        <v>0</v>
      </c>
      <c r="E46" s="211">
        <f ca="1" t="shared" si="18"/>
        <v>0</v>
      </c>
      <c r="F46" s="212">
        <f ca="1" t="shared" si="18"/>
        <v>0</v>
      </c>
      <c r="G46" s="213">
        <f ca="1" t="shared" si="18"/>
        <v>0</v>
      </c>
      <c r="H46" s="213">
        <f ca="1" t="shared" si="18"/>
        <v>0</v>
      </c>
      <c r="I46" s="213">
        <f ca="1" t="shared" si="18"/>
        <v>0</v>
      </c>
      <c r="J46" s="213">
        <f ca="1" t="shared" si="18"/>
        <v>0</v>
      </c>
      <c r="K46" s="213">
        <f ca="1" t="shared" si="18"/>
        <v>0</v>
      </c>
      <c r="L46" s="213">
        <f ca="1" t="shared" si="19"/>
        <v>0</v>
      </c>
      <c r="M46" s="213">
        <f ca="1" t="shared" si="19"/>
        <v>0</v>
      </c>
      <c r="N46" s="213">
        <f ca="1" t="shared" si="19"/>
        <v>0</v>
      </c>
      <c r="O46" s="213">
        <f ca="1" t="shared" si="19"/>
        <v>0</v>
      </c>
      <c r="P46" s="213">
        <f ca="1" t="shared" si="19"/>
        <v>145</v>
      </c>
      <c r="Q46" s="214">
        <f ca="1" t="shared" si="19"/>
        <v>2.8125</v>
      </c>
      <c r="R46" s="219">
        <f ca="1" t="shared" si="19"/>
        <v>0.703125</v>
      </c>
      <c r="S46" s="220">
        <f ca="1" t="shared" si="19"/>
        <v>6</v>
      </c>
      <c r="T46" s="216"/>
      <c r="U46" s="179">
        <v>6</v>
      </c>
      <c r="V46" s="126">
        <f t="shared" si="20"/>
        <v>8</v>
      </c>
    </row>
    <row r="47" spans="1:22" ht="12.75">
      <c r="A47" s="108">
        <f ca="1" t="shared" si="17"/>
        <v>6</v>
      </c>
      <c r="B47" s="170">
        <f ca="1" t="shared" si="18"/>
        <v>3591</v>
      </c>
      <c r="C47" s="217" t="str">
        <f ca="1" t="shared" si="18"/>
        <v>Bionic_Builders</v>
      </c>
      <c r="D47" s="210">
        <f ca="1" t="shared" si="18"/>
        <v>0</v>
      </c>
      <c r="E47" s="211">
        <f ca="1" t="shared" si="18"/>
        <v>0</v>
      </c>
      <c r="F47" s="212">
        <f ca="1" t="shared" si="18"/>
        <v>0</v>
      </c>
      <c r="G47" s="213">
        <f ca="1" t="shared" si="18"/>
        <v>0</v>
      </c>
      <c r="H47" s="213">
        <f ca="1" t="shared" si="18"/>
        <v>0</v>
      </c>
      <c r="I47" s="213">
        <f ca="1" t="shared" si="18"/>
        <v>0</v>
      </c>
      <c r="J47" s="213">
        <f ca="1" t="shared" si="18"/>
        <v>0</v>
      </c>
      <c r="K47" s="213">
        <f ca="1" t="shared" si="18"/>
        <v>0</v>
      </c>
      <c r="L47" s="213">
        <f ca="1" t="shared" si="19"/>
        <v>0</v>
      </c>
      <c r="M47" s="213">
        <f ca="1" t="shared" si="19"/>
        <v>0</v>
      </c>
      <c r="N47" s="213">
        <f ca="1" t="shared" si="19"/>
        <v>0</v>
      </c>
      <c r="O47" s="213">
        <f ca="1" t="shared" si="19"/>
        <v>0</v>
      </c>
      <c r="P47" s="213">
        <f ca="1" t="shared" si="19"/>
        <v>140</v>
      </c>
      <c r="Q47" s="214">
        <f ca="1" t="shared" si="19"/>
        <v>2.75</v>
      </c>
      <c r="R47" s="215">
        <f ca="1" t="shared" si="19"/>
        <v>0.6875</v>
      </c>
      <c r="S47" s="178">
        <f ca="1" t="shared" si="19"/>
        <v>7</v>
      </c>
      <c r="T47" s="216"/>
      <c r="U47" s="179">
        <v>7</v>
      </c>
      <c r="V47" s="126">
        <f t="shared" si="20"/>
        <v>6</v>
      </c>
    </row>
    <row r="48" spans="1:22" ht="12.75">
      <c r="A48" s="108">
        <f ca="1" t="shared" si="17"/>
        <v>13</v>
      </c>
      <c r="B48" s="170">
        <f ca="1" t="shared" si="18"/>
        <v>1778</v>
      </c>
      <c r="C48" s="217" t="str">
        <f ca="1" t="shared" si="18"/>
        <v>Lego_Lords</v>
      </c>
      <c r="D48" s="210">
        <f ca="1" t="shared" si="18"/>
        <v>0</v>
      </c>
      <c r="E48" s="211">
        <f ca="1" t="shared" si="18"/>
        <v>0</v>
      </c>
      <c r="F48" s="212">
        <f ca="1" t="shared" si="18"/>
        <v>0</v>
      </c>
      <c r="G48" s="213">
        <f ca="1" t="shared" si="18"/>
        <v>0</v>
      </c>
      <c r="H48" s="213">
        <f ca="1" t="shared" si="18"/>
        <v>0</v>
      </c>
      <c r="I48" s="213">
        <f ca="1" t="shared" si="18"/>
        <v>0</v>
      </c>
      <c r="J48" s="213">
        <f ca="1" t="shared" si="18"/>
        <v>0</v>
      </c>
      <c r="K48" s="213">
        <f ca="1" t="shared" si="18"/>
        <v>0</v>
      </c>
      <c r="L48" s="213">
        <f ca="1" t="shared" si="19"/>
        <v>0</v>
      </c>
      <c r="M48" s="213">
        <f ca="1" t="shared" si="19"/>
        <v>0</v>
      </c>
      <c r="N48" s="213">
        <f ca="1" t="shared" si="19"/>
        <v>0</v>
      </c>
      <c r="O48" s="213">
        <f ca="1" t="shared" si="19"/>
        <v>0</v>
      </c>
      <c r="P48" s="213">
        <f ca="1" t="shared" si="19"/>
        <v>140</v>
      </c>
      <c r="Q48" s="214">
        <f ca="1" t="shared" si="19"/>
        <v>2.75</v>
      </c>
      <c r="R48" s="215">
        <f ca="1" t="shared" si="19"/>
        <v>0.6875</v>
      </c>
      <c r="S48" s="178">
        <f ca="1" t="shared" si="19"/>
        <v>7</v>
      </c>
      <c r="T48" s="216"/>
      <c r="U48" s="179">
        <v>8</v>
      </c>
      <c r="V48" s="126">
        <f t="shared" si="20"/>
        <v>13</v>
      </c>
    </row>
    <row r="49" spans="1:22" ht="12.75">
      <c r="A49" s="108">
        <f ca="1" t="shared" si="17"/>
        <v>22</v>
      </c>
      <c r="B49" s="170">
        <f ca="1" t="shared" si="18"/>
        <v>1992</v>
      </c>
      <c r="C49" s="217" t="str">
        <f ca="1" t="shared" si="18"/>
        <v>Shadow_Dragons</v>
      </c>
      <c r="D49" s="210">
        <f ca="1" t="shared" si="18"/>
        <v>0</v>
      </c>
      <c r="E49" s="211">
        <f ca="1" t="shared" si="18"/>
        <v>0</v>
      </c>
      <c r="F49" s="212">
        <f ca="1" t="shared" si="18"/>
        <v>0</v>
      </c>
      <c r="G49" s="213">
        <f ca="1" t="shared" si="18"/>
        <v>0</v>
      </c>
      <c r="H49" s="213">
        <f ca="1" t="shared" si="18"/>
        <v>0</v>
      </c>
      <c r="I49" s="213">
        <f ca="1" t="shared" si="18"/>
        <v>0</v>
      </c>
      <c r="J49" s="213">
        <f ca="1" t="shared" si="18"/>
        <v>0</v>
      </c>
      <c r="K49" s="213">
        <f ca="1" t="shared" si="18"/>
        <v>0</v>
      </c>
      <c r="L49" s="213">
        <f ca="1" t="shared" si="19"/>
        <v>0</v>
      </c>
      <c r="M49" s="213">
        <f ca="1" t="shared" si="19"/>
        <v>0</v>
      </c>
      <c r="N49" s="213">
        <f ca="1" t="shared" si="19"/>
        <v>0</v>
      </c>
      <c r="O49" s="213">
        <f ca="1" t="shared" si="19"/>
        <v>0</v>
      </c>
      <c r="P49" s="213">
        <f ca="1" t="shared" si="19"/>
        <v>130</v>
      </c>
      <c r="Q49" s="214">
        <f ca="1" t="shared" si="19"/>
        <v>2.625</v>
      </c>
      <c r="R49" s="215">
        <f ca="1" t="shared" si="19"/>
        <v>0.65625</v>
      </c>
      <c r="S49" s="178">
        <f ca="1" t="shared" si="19"/>
        <v>9</v>
      </c>
      <c r="T49" s="216"/>
      <c r="U49" s="179">
        <v>9</v>
      </c>
      <c r="V49" s="126">
        <f t="shared" si="20"/>
        <v>22</v>
      </c>
    </row>
    <row r="50" spans="1:22" ht="12.75">
      <c r="A50" s="108">
        <f ca="1" t="shared" si="17"/>
        <v>7</v>
      </c>
      <c r="B50" s="170">
        <f ca="1" t="shared" si="18"/>
        <v>5653</v>
      </c>
      <c r="C50" s="217" t="str">
        <f ca="1" t="shared" si="18"/>
        <v>Fortune Cookies</v>
      </c>
      <c r="D50" s="210">
        <f ca="1" t="shared" si="18"/>
        <v>0</v>
      </c>
      <c r="E50" s="211">
        <f ca="1" t="shared" si="18"/>
        <v>0</v>
      </c>
      <c r="F50" s="212">
        <f ca="1" t="shared" si="18"/>
        <v>0</v>
      </c>
      <c r="G50" s="213">
        <f ca="1" t="shared" si="18"/>
        <v>0</v>
      </c>
      <c r="H50" s="213">
        <f ca="1" t="shared" si="18"/>
        <v>0</v>
      </c>
      <c r="I50" s="213">
        <f ca="1" t="shared" si="18"/>
        <v>0</v>
      </c>
      <c r="J50" s="213">
        <f ca="1" t="shared" si="18"/>
        <v>0</v>
      </c>
      <c r="K50" s="213">
        <f ca="1" t="shared" si="18"/>
        <v>0</v>
      </c>
      <c r="L50" s="213">
        <f ca="1" t="shared" si="19"/>
        <v>0</v>
      </c>
      <c r="M50" s="213">
        <f ca="1" t="shared" si="19"/>
        <v>0</v>
      </c>
      <c r="N50" s="213">
        <f ca="1" t="shared" si="19"/>
        <v>0</v>
      </c>
      <c r="O50" s="213">
        <f ca="1" t="shared" si="19"/>
        <v>0</v>
      </c>
      <c r="P50" s="213">
        <f ca="1" t="shared" si="19"/>
        <v>121</v>
      </c>
      <c r="Q50" s="214">
        <f ca="1" t="shared" si="19"/>
        <v>2.5125</v>
      </c>
      <c r="R50" s="215">
        <f ca="1" t="shared" si="19"/>
        <v>0.628125</v>
      </c>
      <c r="S50" s="178">
        <f ca="1" t="shared" si="19"/>
        <v>10</v>
      </c>
      <c r="T50" s="216"/>
      <c r="U50" s="179">
        <v>10</v>
      </c>
      <c r="V50" s="126">
        <f t="shared" si="20"/>
        <v>7</v>
      </c>
    </row>
    <row r="51" spans="1:22" ht="12.75">
      <c r="A51" s="108">
        <f ca="1" t="shared" si="17"/>
        <v>15</v>
      </c>
      <c r="B51" s="170">
        <f ca="1" t="shared" si="18"/>
        <v>3641</v>
      </c>
      <c r="C51" s="217" t="str">
        <f ca="1" t="shared" si="18"/>
        <v>Lego_Sages</v>
      </c>
      <c r="D51" s="210">
        <f ca="1" t="shared" si="18"/>
        <v>0</v>
      </c>
      <c r="E51" s="211">
        <f ca="1" t="shared" si="18"/>
        <v>0</v>
      </c>
      <c r="F51" s="212">
        <f ca="1" t="shared" si="18"/>
        <v>0</v>
      </c>
      <c r="G51" s="213">
        <f ca="1" t="shared" si="18"/>
        <v>0</v>
      </c>
      <c r="H51" s="213">
        <f ca="1" t="shared" si="18"/>
        <v>0</v>
      </c>
      <c r="I51" s="213">
        <f ca="1" t="shared" si="18"/>
        <v>0</v>
      </c>
      <c r="J51" s="213">
        <f ca="1" t="shared" si="18"/>
        <v>0</v>
      </c>
      <c r="K51" s="213">
        <f ca="1" t="shared" si="18"/>
        <v>0</v>
      </c>
      <c r="L51" s="213">
        <f ca="1" t="shared" si="19"/>
        <v>0</v>
      </c>
      <c r="M51" s="213">
        <f ca="1" t="shared" si="19"/>
        <v>0</v>
      </c>
      <c r="N51" s="213">
        <f ca="1" t="shared" si="19"/>
        <v>0</v>
      </c>
      <c r="O51" s="213">
        <f ca="1" t="shared" si="19"/>
        <v>0</v>
      </c>
      <c r="P51" s="213">
        <f ca="1" t="shared" si="19"/>
        <v>120</v>
      </c>
      <c r="Q51" s="214">
        <f ca="1" t="shared" si="19"/>
        <v>2.5</v>
      </c>
      <c r="R51" s="215">
        <f ca="1" t="shared" si="19"/>
        <v>0.625</v>
      </c>
      <c r="S51" s="178">
        <f ca="1" t="shared" si="19"/>
        <v>11</v>
      </c>
      <c r="T51" s="216"/>
      <c r="U51" s="179">
        <v>11</v>
      </c>
      <c r="V51" s="126">
        <f t="shared" si="20"/>
        <v>15</v>
      </c>
    </row>
    <row r="52" spans="1:22" ht="12.75">
      <c r="A52" s="108">
        <f ca="1" t="shared" si="17"/>
        <v>10</v>
      </c>
      <c r="B52" s="170">
        <f ca="1" t="shared" si="18"/>
        <v>4967</v>
      </c>
      <c r="C52" s="217" t="str">
        <f ca="1" t="shared" si="18"/>
        <v>Lightning Legos</v>
      </c>
      <c r="D52" s="210">
        <f ca="1" t="shared" si="18"/>
        <v>0</v>
      </c>
      <c r="E52" s="211">
        <f ca="1" t="shared" si="18"/>
        <v>0</v>
      </c>
      <c r="F52" s="212">
        <f ca="1" t="shared" si="18"/>
        <v>0</v>
      </c>
      <c r="G52" s="213">
        <f ca="1" t="shared" si="18"/>
        <v>0</v>
      </c>
      <c r="H52" s="213">
        <f ca="1" t="shared" si="18"/>
        <v>0</v>
      </c>
      <c r="I52" s="213">
        <f ca="1" t="shared" si="18"/>
        <v>0</v>
      </c>
      <c r="J52" s="213">
        <f ca="1" t="shared" si="18"/>
        <v>0</v>
      </c>
      <c r="K52" s="213">
        <f ca="1" t="shared" si="18"/>
        <v>0</v>
      </c>
      <c r="L52" s="213">
        <f ca="1" t="shared" si="19"/>
        <v>0</v>
      </c>
      <c r="M52" s="213">
        <f ca="1" t="shared" si="19"/>
        <v>0</v>
      </c>
      <c r="N52" s="213">
        <f ca="1" t="shared" si="19"/>
        <v>0</v>
      </c>
      <c r="O52" s="213">
        <f ca="1" t="shared" si="19"/>
        <v>0</v>
      </c>
      <c r="P52" s="213">
        <f ca="1" t="shared" si="19"/>
        <v>105</v>
      </c>
      <c r="Q52" s="214">
        <f ca="1" t="shared" si="19"/>
        <v>2.3125</v>
      </c>
      <c r="R52" s="215">
        <f ca="1" t="shared" si="19"/>
        <v>0.578125</v>
      </c>
      <c r="S52" s="178">
        <f ca="1" t="shared" si="19"/>
        <v>12</v>
      </c>
      <c r="T52" s="216"/>
      <c r="U52" s="179">
        <v>12</v>
      </c>
      <c r="V52" s="126">
        <f t="shared" si="20"/>
        <v>10</v>
      </c>
    </row>
    <row r="53" spans="1:22" ht="12.75">
      <c r="A53" s="108">
        <f ca="1" t="shared" si="17"/>
        <v>16</v>
      </c>
      <c r="B53" s="170">
        <f ca="1" t="shared" si="18"/>
        <v>6733</v>
      </c>
      <c r="C53" s="217" t="str">
        <f ca="1" t="shared" si="18"/>
        <v>St, Joseph Atherton</v>
      </c>
      <c r="D53" s="210">
        <f ca="1" t="shared" si="18"/>
        <v>0</v>
      </c>
      <c r="E53" s="211">
        <f ca="1" t="shared" si="18"/>
        <v>0</v>
      </c>
      <c r="F53" s="212">
        <f ca="1" t="shared" si="18"/>
        <v>0</v>
      </c>
      <c r="G53" s="213">
        <f ca="1" t="shared" si="18"/>
        <v>0</v>
      </c>
      <c r="H53" s="213">
        <f ca="1" t="shared" si="18"/>
        <v>0</v>
      </c>
      <c r="I53" s="213">
        <f ca="1" t="shared" si="18"/>
        <v>0</v>
      </c>
      <c r="J53" s="213">
        <f ca="1" t="shared" si="18"/>
        <v>0</v>
      </c>
      <c r="K53" s="213">
        <f ca="1" t="shared" si="18"/>
        <v>0</v>
      </c>
      <c r="L53" s="213">
        <f ca="1" t="shared" si="19"/>
        <v>0</v>
      </c>
      <c r="M53" s="213">
        <f ca="1" t="shared" si="19"/>
        <v>0</v>
      </c>
      <c r="N53" s="213">
        <f ca="1" t="shared" si="19"/>
        <v>0</v>
      </c>
      <c r="O53" s="213">
        <f ca="1" t="shared" si="19"/>
        <v>0</v>
      </c>
      <c r="P53" s="213">
        <f ca="1" t="shared" si="19"/>
        <v>105</v>
      </c>
      <c r="Q53" s="214">
        <f ca="1" t="shared" si="19"/>
        <v>2.3125</v>
      </c>
      <c r="R53" s="215">
        <f ca="1" t="shared" si="19"/>
        <v>0.578125</v>
      </c>
      <c r="S53" s="178">
        <f ca="1" t="shared" si="19"/>
        <v>12</v>
      </c>
      <c r="T53" s="216"/>
      <c r="U53" s="179">
        <v>13</v>
      </c>
      <c r="V53" s="126">
        <f t="shared" si="20"/>
        <v>16</v>
      </c>
    </row>
    <row r="54" spans="1:22" ht="12.75">
      <c r="A54" s="108">
        <f aca="true" ca="1" t="shared" si="21" ref="A54:A64">OFFSET(A$11,MATCH(U54,V$12:V$35,0),0)</f>
        <v>19</v>
      </c>
      <c r="B54" s="170">
        <f ca="1" t="shared" si="18"/>
        <v>3763</v>
      </c>
      <c r="C54" s="217" t="str">
        <f ca="1" t="shared" si="18"/>
        <v>SAPphire Force</v>
      </c>
      <c r="D54" s="210">
        <f ca="1" t="shared" si="18"/>
        <v>0</v>
      </c>
      <c r="E54" s="211">
        <f ca="1" t="shared" si="18"/>
        <v>0</v>
      </c>
      <c r="F54" s="212">
        <f ca="1" t="shared" si="18"/>
        <v>0</v>
      </c>
      <c r="G54" s="213">
        <f ca="1" t="shared" si="18"/>
        <v>0</v>
      </c>
      <c r="H54" s="213">
        <f ca="1" t="shared" si="18"/>
        <v>0</v>
      </c>
      <c r="I54" s="213">
        <f ca="1" t="shared" si="18"/>
        <v>0</v>
      </c>
      <c r="J54" s="213">
        <f ca="1" t="shared" si="18"/>
        <v>0</v>
      </c>
      <c r="K54" s="213">
        <f ca="1" t="shared" si="18"/>
        <v>0</v>
      </c>
      <c r="L54" s="213">
        <f ca="1" t="shared" si="19"/>
        <v>0</v>
      </c>
      <c r="M54" s="213">
        <f ca="1" t="shared" si="19"/>
        <v>0</v>
      </c>
      <c r="N54" s="213">
        <f ca="1" t="shared" si="19"/>
        <v>0</v>
      </c>
      <c r="O54" s="213">
        <f ca="1" t="shared" si="19"/>
        <v>0</v>
      </c>
      <c r="P54" s="213">
        <f ca="1" t="shared" si="19"/>
        <v>105</v>
      </c>
      <c r="Q54" s="214">
        <f ca="1" t="shared" si="19"/>
        <v>2.3125</v>
      </c>
      <c r="R54" s="215">
        <f ca="1" t="shared" si="19"/>
        <v>0.578125</v>
      </c>
      <c r="S54" s="178">
        <f ca="1" t="shared" si="19"/>
        <v>12</v>
      </c>
      <c r="T54" s="216"/>
      <c r="U54" s="179">
        <v>14</v>
      </c>
      <c r="V54" s="126">
        <f aca="true" t="shared" si="22" ref="V54:V64">MATCH(U54,V$12:V$35,0)</f>
        <v>19</v>
      </c>
    </row>
    <row r="55" spans="1:22" ht="12.75">
      <c r="A55" s="108">
        <f ca="1" t="shared" si="21"/>
        <v>18</v>
      </c>
      <c r="B55" s="170">
        <f ca="1" t="shared" si="18"/>
        <v>4966</v>
      </c>
      <c r="C55" s="217" t="str">
        <f ca="1" t="shared" si="18"/>
        <v>Lego_Lightning</v>
      </c>
      <c r="D55" s="210">
        <f ca="1" t="shared" si="18"/>
        <v>0</v>
      </c>
      <c r="E55" s="211">
        <f ca="1" t="shared" si="18"/>
        <v>0</v>
      </c>
      <c r="F55" s="212">
        <f ca="1" t="shared" si="18"/>
        <v>0</v>
      </c>
      <c r="G55" s="213">
        <f ca="1" t="shared" si="18"/>
        <v>0</v>
      </c>
      <c r="H55" s="213">
        <f ca="1" t="shared" si="18"/>
        <v>0</v>
      </c>
      <c r="I55" s="213">
        <f ca="1" t="shared" si="18"/>
        <v>0</v>
      </c>
      <c r="J55" s="213">
        <f ca="1" t="shared" si="18"/>
        <v>0</v>
      </c>
      <c r="K55" s="213">
        <f ca="1" t="shared" si="18"/>
        <v>0</v>
      </c>
      <c r="L55" s="213">
        <f ca="1" t="shared" si="19"/>
        <v>0</v>
      </c>
      <c r="M55" s="213">
        <f ca="1" t="shared" si="19"/>
        <v>0</v>
      </c>
      <c r="N55" s="213">
        <f ca="1" t="shared" si="19"/>
        <v>0</v>
      </c>
      <c r="O55" s="213">
        <f ca="1" t="shared" si="19"/>
        <v>0</v>
      </c>
      <c r="P55" s="213">
        <f ca="1" t="shared" si="19"/>
        <v>100</v>
      </c>
      <c r="Q55" s="214">
        <f ca="1" t="shared" si="19"/>
        <v>2.25</v>
      </c>
      <c r="R55" s="215">
        <f ca="1" t="shared" si="19"/>
        <v>0.5625</v>
      </c>
      <c r="S55" s="178">
        <f ca="1" t="shared" si="19"/>
        <v>15</v>
      </c>
      <c r="T55" s="216"/>
      <c r="U55" s="179">
        <v>15</v>
      </c>
      <c r="V55" s="126">
        <f t="shared" si="22"/>
        <v>18</v>
      </c>
    </row>
    <row r="56" spans="1:22" ht="12.75">
      <c r="A56" s="108">
        <f ca="1" t="shared" si="21"/>
        <v>11</v>
      </c>
      <c r="B56" s="170">
        <f ca="1" t="shared" si="18"/>
        <v>4815</v>
      </c>
      <c r="C56" s="217" t="str">
        <f ca="1" t="shared" si="18"/>
        <v>KARP</v>
      </c>
      <c r="D56" s="210">
        <f ca="1" t="shared" si="18"/>
        <v>0</v>
      </c>
      <c r="E56" s="211">
        <f ca="1" t="shared" si="18"/>
        <v>0</v>
      </c>
      <c r="F56" s="212">
        <f ca="1" t="shared" si="18"/>
        <v>0</v>
      </c>
      <c r="G56" s="213">
        <f ca="1" t="shared" si="18"/>
        <v>0</v>
      </c>
      <c r="H56" s="213">
        <f ca="1" t="shared" si="18"/>
        <v>0</v>
      </c>
      <c r="I56" s="213">
        <f ca="1" t="shared" si="18"/>
        <v>0</v>
      </c>
      <c r="J56" s="213">
        <f ca="1" t="shared" si="18"/>
        <v>0</v>
      </c>
      <c r="K56" s="213">
        <f ca="1" t="shared" si="18"/>
        <v>0</v>
      </c>
      <c r="L56" s="213">
        <f ca="1" t="shared" si="19"/>
        <v>0</v>
      </c>
      <c r="M56" s="213">
        <f ca="1" t="shared" si="19"/>
        <v>0</v>
      </c>
      <c r="N56" s="213">
        <f ca="1" t="shared" si="19"/>
        <v>0</v>
      </c>
      <c r="O56" s="213">
        <f ca="1" t="shared" si="19"/>
        <v>0</v>
      </c>
      <c r="P56" s="213">
        <f ca="1" t="shared" si="19"/>
        <v>95</v>
      </c>
      <c r="Q56" s="214">
        <f ca="1" t="shared" si="19"/>
        <v>2.1875</v>
      </c>
      <c r="R56" s="215">
        <f ca="1" t="shared" si="19"/>
        <v>0.546875</v>
      </c>
      <c r="S56" s="178">
        <f ca="1" t="shared" si="19"/>
        <v>16</v>
      </c>
      <c r="T56" s="216"/>
      <c r="U56" s="179">
        <v>16</v>
      </c>
      <c r="V56" s="126">
        <f t="shared" si="22"/>
        <v>11</v>
      </c>
    </row>
    <row r="57" spans="1:22" ht="12.75">
      <c r="A57" s="108">
        <f ca="1" t="shared" si="21"/>
        <v>2</v>
      </c>
      <c r="B57" s="170">
        <f ca="1" t="shared" si="18"/>
        <v>3959</v>
      </c>
      <c r="C57" s="217" t="str">
        <f ca="1" t="shared" si="18"/>
        <v>SAP Inspired Innovators</v>
      </c>
      <c r="D57" s="210">
        <f ca="1" t="shared" si="18"/>
        <v>0</v>
      </c>
      <c r="E57" s="211">
        <f ca="1" t="shared" si="18"/>
        <v>0</v>
      </c>
      <c r="F57" s="212">
        <f ca="1" t="shared" si="18"/>
        <v>0</v>
      </c>
      <c r="G57" s="213">
        <f ca="1" t="shared" si="18"/>
        <v>0</v>
      </c>
      <c r="H57" s="213">
        <f ca="1" t="shared" si="18"/>
        <v>0</v>
      </c>
      <c r="I57" s="213">
        <f ca="1" t="shared" si="18"/>
        <v>0</v>
      </c>
      <c r="J57" s="213">
        <f ca="1" t="shared" si="18"/>
        <v>0</v>
      </c>
      <c r="K57" s="213">
        <f ca="1" t="shared" si="18"/>
        <v>0</v>
      </c>
      <c r="L57" s="213">
        <f ca="1" t="shared" si="19"/>
        <v>0</v>
      </c>
      <c r="M57" s="213">
        <f ca="1" t="shared" si="19"/>
        <v>0</v>
      </c>
      <c r="N57" s="213">
        <f ca="1" t="shared" si="19"/>
        <v>0</v>
      </c>
      <c r="O57" s="213">
        <f ca="1" t="shared" si="19"/>
        <v>0</v>
      </c>
      <c r="P57" s="213">
        <f ca="1" t="shared" si="19"/>
        <v>90</v>
      </c>
      <c r="Q57" s="214">
        <f ca="1" t="shared" si="19"/>
        <v>2.125</v>
      </c>
      <c r="R57" s="215">
        <f ca="1" t="shared" si="19"/>
        <v>0.53125</v>
      </c>
      <c r="S57" s="178">
        <f ca="1" t="shared" si="19"/>
        <v>17</v>
      </c>
      <c r="T57" s="216"/>
      <c r="U57" s="179">
        <v>17</v>
      </c>
      <c r="V57" s="126">
        <f t="shared" si="22"/>
        <v>2</v>
      </c>
    </row>
    <row r="58" spans="1:22" ht="12.75">
      <c r="A58" s="108">
        <f ca="1" t="shared" si="21"/>
        <v>24</v>
      </c>
      <c r="B58" s="170">
        <f ca="1" t="shared" si="18"/>
        <v>5018</v>
      </c>
      <c r="C58" s="217" t="str">
        <f ca="1" t="shared" si="18"/>
        <v>The Teeth</v>
      </c>
      <c r="D58" s="210">
        <f ca="1" t="shared" si="18"/>
        <v>0</v>
      </c>
      <c r="E58" s="211">
        <f ca="1" t="shared" si="18"/>
        <v>0</v>
      </c>
      <c r="F58" s="212">
        <f ca="1" t="shared" si="18"/>
        <v>0</v>
      </c>
      <c r="G58" s="213">
        <f ca="1" t="shared" si="18"/>
        <v>0</v>
      </c>
      <c r="H58" s="213">
        <f ca="1" t="shared" si="18"/>
        <v>0</v>
      </c>
      <c r="I58" s="213">
        <f ca="1" t="shared" si="18"/>
        <v>0</v>
      </c>
      <c r="J58" s="213">
        <f ca="1" t="shared" si="18"/>
        <v>0</v>
      </c>
      <c r="K58" s="213">
        <f ca="1" t="shared" si="18"/>
        <v>0</v>
      </c>
      <c r="L58" s="213">
        <f ca="1" t="shared" si="19"/>
        <v>0</v>
      </c>
      <c r="M58" s="213">
        <f ca="1" t="shared" si="19"/>
        <v>0</v>
      </c>
      <c r="N58" s="213">
        <f ca="1" t="shared" si="19"/>
        <v>0</v>
      </c>
      <c r="O58" s="213">
        <f ca="1" t="shared" si="19"/>
        <v>0</v>
      </c>
      <c r="P58" s="213">
        <f ca="1" t="shared" si="19"/>
        <v>90</v>
      </c>
      <c r="Q58" s="214">
        <f ca="1" t="shared" si="19"/>
        <v>2.125</v>
      </c>
      <c r="R58" s="215">
        <f ca="1" t="shared" si="19"/>
        <v>0.53125</v>
      </c>
      <c r="S58" s="178">
        <f ca="1" t="shared" si="19"/>
        <v>17</v>
      </c>
      <c r="T58" s="216"/>
      <c r="U58" s="179">
        <v>18</v>
      </c>
      <c r="V58" s="126">
        <f t="shared" si="22"/>
        <v>24</v>
      </c>
    </row>
    <row r="59" spans="1:22" ht="12.75">
      <c r="A59" s="108">
        <f ca="1" t="shared" si="21"/>
        <v>3</v>
      </c>
      <c r="B59" s="170">
        <f ca="1" t="shared" si="18"/>
        <v>5775</v>
      </c>
      <c r="C59" s="217" t="str">
        <f ca="1" t="shared" si="18"/>
        <v>Team 5775</v>
      </c>
      <c r="D59" s="210">
        <f ca="1" t="shared" si="18"/>
        <v>0</v>
      </c>
      <c r="E59" s="211">
        <f ca="1" t="shared" si="18"/>
        <v>0</v>
      </c>
      <c r="F59" s="212">
        <f ca="1" t="shared" si="18"/>
        <v>0</v>
      </c>
      <c r="G59" s="213">
        <f ca="1" t="shared" si="18"/>
        <v>0</v>
      </c>
      <c r="H59" s="213">
        <f ca="1" t="shared" si="18"/>
        <v>0</v>
      </c>
      <c r="I59" s="213">
        <f ca="1" t="shared" si="18"/>
        <v>0</v>
      </c>
      <c r="J59" s="213">
        <f ca="1" t="shared" si="18"/>
        <v>0</v>
      </c>
      <c r="K59" s="213">
        <f ca="1" t="shared" si="18"/>
        <v>0</v>
      </c>
      <c r="L59" s="213">
        <f ca="1" t="shared" si="19"/>
        <v>0</v>
      </c>
      <c r="M59" s="213">
        <f ca="1" t="shared" si="19"/>
        <v>0</v>
      </c>
      <c r="N59" s="213">
        <f ca="1" t="shared" si="19"/>
        <v>0</v>
      </c>
      <c r="O59" s="213">
        <f ca="1" t="shared" si="19"/>
        <v>0</v>
      </c>
      <c r="P59" s="213">
        <f ca="1" t="shared" si="19"/>
        <v>80</v>
      </c>
      <c r="Q59" s="214">
        <f ca="1" t="shared" si="19"/>
        <v>2</v>
      </c>
      <c r="R59" s="215">
        <f ca="1" t="shared" si="19"/>
        <v>0.5</v>
      </c>
      <c r="S59" s="178">
        <f ca="1" t="shared" si="19"/>
        <v>19</v>
      </c>
      <c r="T59" s="216"/>
      <c r="U59" s="179">
        <v>19</v>
      </c>
      <c r="V59" s="126">
        <f t="shared" si="22"/>
        <v>3</v>
      </c>
    </row>
    <row r="60" spans="1:22" ht="12.75">
      <c r="A60" s="108">
        <f ca="1" t="shared" si="21"/>
        <v>9</v>
      </c>
      <c r="B60" s="170">
        <f ca="1" t="shared" si="18"/>
        <v>5164</v>
      </c>
      <c r="C60" s="217" t="str">
        <f ca="1" t="shared" si="18"/>
        <v>Cyborgs</v>
      </c>
      <c r="D60" s="210">
        <f ca="1" t="shared" si="18"/>
        <v>0</v>
      </c>
      <c r="E60" s="211">
        <f ca="1" t="shared" si="18"/>
        <v>0</v>
      </c>
      <c r="F60" s="212">
        <f ca="1" t="shared" si="18"/>
        <v>0</v>
      </c>
      <c r="G60" s="213">
        <f ca="1" t="shared" si="18"/>
        <v>0</v>
      </c>
      <c r="H60" s="213">
        <f ca="1" t="shared" si="18"/>
        <v>0</v>
      </c>
      <c r="I60" s="213">
        <f ca="1" t="shared" si="18"/>
        <v>0</v>
      </c>
      <c r="J60" s="213">
        <f ca="1" t="shared" si="18"/>
        <v>0</v>
      </c>
      <c r="K60" s="213">
        <f ca="1" t="shared" si="18"/>
        <v>0</v>
      </c>
      <c r="L60" s="213">
        <f ca="1" t="shared" si="19"/>
        <v>0</v>
      </c>
      <c r="M60" s="213">
        <f ca="1" t="shared" si="19"/>
        <v>0</v>
      </c>
      <c r="N60" s="213">
        <f ca="1" t="shared" si="19"/>
        <v>0</v>
      </c>
      <c r="O60" s="213">
        <f ca="1" t="shared" si="19"/>
        <v>0</v>
      </c>
      <c r="P60" s="213">
        <f ca="1" t="shared" si="19"/>
        <v>80</v>
      </c>
      <c r="Q60" s="214">
        <f ca="1" t="shared" si="19"/>
        <v>2</v>
      </c>
      <c r="R60" s="215">
        <f ca="1" t="shared" si="19"/>
        <v>0.5</v>
      </c>
      <c r="S60" s="178">
        <f ca="1" t="shared" si="19"/>
        <v>19</v>
      </c>
      <c r="T60" s="216"/>
      <c r="U60" s="179">
        <v>20</v>
      </c>
      <c r="V60" s="126">
        <f t="shared" si="22"/>
        <v>9</v>
      </c>
    </row>
    <row r="61" spans="1:22" ht="12.75">
      <c r="A61" s="108">
        <f ca="1" t="shared" si="21"/>
        <v>12</v>
      </c>
      <c r="B61" s="170">
        <f ca="1" t="shared" si="18"/>
        <v>5851</v>
      </c>
      <c r="C61" s="217" t="str">
        <f ca="1" t="shared" si="18"/>
        <v>Robot_Snappers</v>
      </c>
      <c r="D61" s="210">
        <f ca="1" t="shared" si="18"/>
        <v>0</v>
      </c>
      <c r="E61" s="211">
        <f ca="1" t="shared" si="18"/>
        <v>0</v>
      </c>
      <c r="F61" s="212">
        <f ca="1" t="shared" si="18"/>
        <v>0</v>
      </c>
      <c r="G61" s="213">
        <f ca="1" t="shared" si="18"/>
        <v>0</v>
      </c>
      <c r="H61" s="213">
        <f ca="1" t="shared" si="18"/>
        <v>0</v>
      </c>
      <c r="I61" s="213">
        <f ca="1" t="shared" si="18"/>
        <v>0</v>
      </c>
      <c r="J61" s="213">
        <f ca="1" t="shared" si="18"/>
        <v>0</v>
      </c>
      <c r="K61" s="213">
        <f ca="1" t="shared" si="18"/>
        <v>0</v>
      </c>
      <c r="L61" s="213">
        <f ca="1" t="shared" si="19"/>
        <v>0</v>
      </c>
      <c r="M61" s="213">
        <f ca="1" t="shared" si="19"/>
        <v>0</v>
      </c>
      <c r="N61" s="213">
        <f ca="1" t="shared" si="19"/>
        <v>0</v>
      </c>
      <c r="O61" s="213">
        <f ca="1" t="shared" si="19"/>
        <v>0</v>
      </c>
      <c r="P61" s="213">
        <f ca="1" t="shared" si="19"/>
        <v>80</v>
      </c>
      <c r="Q61" s="214">
        <f ca="1" t="shared" si="19"/>
        <v>2</v>
      </c>
      <c r="R61" s="215">
        <f ca="1" t="shared" si="19"/>
        <v>0.5</v>
      </c>
      <c r="S61" s="178">
        <f ca="1" t="shared" si="19"/>
        <v>19</v>
      </c>
      <c r="T61" s="216"/>
      <c r="U61" s="179">
        <v>21</v>
      </c>
      <c r="V61" s="126">
        <f t="shared" si="22"/>
        <v>12</v>
      </c>
    </row>
    <row r="62" spans="1:22" ht="12.75">
      <c r="A62" s="108">
        <f ca="1" t="shared" si="21"/>
        <v>20</v>
      </c>
      <c r="B62" s="170">
        <f ca="1" t="shared" si="18"/>
        <v>6914</v>
      </c>
      <c r="C62" s="217" t="str">
        <f ca="1" t="shared" si="18"/>
        <v>Bullis_Boyz</v>
      </c>
      <c r="D62" s="210">
        <f ca="1" t="shared" si="18"/>
        <v>0</v>
      </c>
      <c r="E62" s="211">
        <f ca="1" t="shared" si="18"/>
        <v>0</v>
      </c>
      <c r="F62" s="212">
        <f ca="1" t="shared" si="18"/>
        <v>0</v>
      </c>
      <c r="G62" s="213">
        <f ca="1" t="shared" si="18"/>
        <v>0</v>
      </c>
      <c r="H62" s="213">
        <f ca="1" t="shared" si="18"/>
        <v>0</v>
      </c>
      <c r="I62" s="213">
        <f ca="1" t="shared" si="18"/>
        <v>0</v>
      </c>
      <c r="J62" s="213">
        <f ca="1" t="shared" si="18"/>
        <v>0</v>
      </c>
      <c r="K62" s="213">
        <f ca="1" t="shared" si="18"/>
        <v>0</v>
      </c>
      <c r="L62" s="213">
        <f ca="1" t="shared" si="19"/>
        <v>0</v>
      </c>
      <c r="M62" s="213">
        <f ca="1" t="shared" si="19"/>
        <v>0</v>
      </c>
      <c r="N62" s="213">
        <f ca="1" t="shared" si="19"/>
        <v>0</v>
      </c>
      <c r="O62" s="213">
        <f ca="1" t="shared" si="19"/>
        <v>0</v>
      </c>
      <c r="P62" s="213">
        <f ca="1" t="shared" si="19"/>
        <v>60</v>
      </c>
      <c r="Q62" s="214">
        <f ca="1" t="shared" si="19"/>
        <v>1.75</v>
      </c>
      <c r="R62" s="215">
        <f ca="1" t="shared" si="19"/>
        <v>0.4375</v>
      </c>
      <c r="S62" s="178">
        <f ca="1" t="shared" si="19"/>
        <v>22</v>
      </c>
      <c r="T62" s="216"/>
      <c r="U62" s="179">
        <v>22</v>
      </c>
      <c r="V62" s="126">
        <f t="shared" si="22"/>
        <v>20</v>
      </c>
    </row>
    <row r="63" spans="1:22" ht="12.75">
      <c r="A63" s="108">
        <f ca="1" t="shared" si="21"/>
        <v>14</v>
      </c>
      <c r="B63" s="170">
        <f ca="1" t="shared" si="18"/>
        <v>1342</v>
      </c>
      <c r="C63" s="217" t="str">
        <f ca="1" t="shared" si="18"/>
        <v>Master_MindStorms</v>
      </c>
      <c r="D63" s="210">
        <f ca="1" t="shared" si="18"/>
        <v>0</v>
      </c>
      <c r="E63" s="211">
        <f ca="1" t="shared" si="18"/>
        <v>0</v>
      </c>
      <c r="F63" s="212">
        <f ca="1" t="shared" si="18"/>
        <v>0</v>
      </c>
      <c r="G63" s="213">
        <f ca="1" t="shared" si="18"/>
        <v>0</v>
      </c>
      <c r="H63" s="213">
        <f ca="1" t="shared" si="18"/>
        <v>0</v>
      </c>
      <c r="I63" s="213">
        <f ca="1" t="shared" si="18"/>
        <v>0</v>
      </c>
      <c r="J63" s="213">
        <f ca="1" t="shared" si="18"/>
        <v>0</v>
      </c>
      <c r="K63" s="213">
        <f ca="1" t="shared" si="18"/>
        <v>0</v>
      </c>
      <c r="L63" s="213">
        <f ca="1" t="shared" si="19"/>
        <v>0</v>
      </c>
      <c r="M63" s="213">
        <f ca="1" t="shared" si="19"/>
        <v>0</v>
      </c>
      <c r="N63" s="213">
        <f ca="1" t="shared" si="19"/>
        <v>0</v>
      </c>
      <c r="O63" s="213">
        <f ca="1" t="shared" si="19"/>
        <v>0</v>
      </c>
      <c r="P63" s="213">
        <f ca="1" t="shared" si="19"/>
        <v>45</v>
      </c>
      <c r="Q63" s="214">
        <f ca="1" t="shared" si="19"/>
        <v>1.5625</v>
      </c>
      <c r="R63" s="215">
        <f ca="1" t="shared" si="19"/>
        <v>0.390625</v>
      </c>
      <c r="S63" s="178">
        <f ca="1" t="shared" si="19"/>
        <v>23</v>
      </c>
      <c r="T63" s="216"/>
      <c r="U63" s="179">
        <v>23</v>
      </c>
      <c r="V63" s="126">
        <f t="shared" si="22"/>
        <v>14</v>
      </c>
    </row>
    <row r="64" spans="1:22" ht="12.75">
      <c r="A64" s="108">
        <f ca="1" t="shared" si="21"/>
        <v>17</v>
      </c>
      <c r="B64" s="170">
        <f ca="1" t="shared" si="18"/>
        <v>5558</v>
      </c>
      <c r="C64" s="217" t="str">
        <f ca="1" t="shared" si="18"/>
        <v>Springer_Starbots</v>
      </c>
      <c r="D64" s="210">
        <f ca="1" t="shared" si="18"/>
        <v>0</v>
      </c>
      <c r="E64" s="211">
        <f ca="1" t="shared" si="18"/>
        <v>0</v>
      </c>
      <c r="F64" s="212">
        <f ca="1" t="shared" si="18"/>
        <v>0</v>
      </c>
      <c r="G64" s="213">
        <f ca="1" t="shared" si="18"/>
        <v>0</v>
      </c>
      <c r="H64" s="213">
        <f ca="1" t="shared" si="18"/>
        <v>0</v>
      </c>
      <c r="I64" s="213">
        <f ca="1" t="shared" si="18"/>
        <v>0</v>
      </c>
      <c r="J64" s="213">
        <f ca="1" t="shared" si="18"/>
        <v>0</v>
      </c>
      <c r="K64" s="213">
        <f ca="1" t="shared" si="18"/>
        <v>0</v>
      </c>
      <c r="L64" s="213">
        <f ca="1" t="shared" si="19"/>
        <v>0</v>
      </c>
      <c r="M64" s="213">
        <f ca="1" t="shared" si="19"/>
        <v>0</v>
      </c>
      <c r="N64" s="213">
        <f ca="1" t="shared" si="19"/>
        <v>0</v>
      </c>
      <c r="O64" s="213">
        <f ca="1" t="shared" si="19"/>
        <v>0</v>
      </c>
      <c r="P64" s="213">
        <f ca="1" t="shared" si="19"/>
        <v>45</v>
      </c>
      <c r="Q64" s="214">
        <f ca="1" t="shared" si="19"/>
        <v>1.5625</v>
      </c>
      <c r="R64" s="215">
        <f ca="1" t="shared" si="19"/>
        <v>0.390625</v>
      </c>
      <c r="S64" s="178">
        <f ca="1" t="shared" si="19"/>
        <v>23</v>
      </c>
      <c r="T64" s="216"/>
      <c r="U64" s="179">
        <v>24</v>
      </c>
      <c r="V64" s="126">
        <f t="shared" si="22"/>
        <v>17</v>
      </c>
    </row>
    <row r="65" ht="12.75">
      <c r="P65" s="5"/>
    </row>
  </sheetData>
  <sheetProtection sheet="1" objects="1" scenarios="1"/>
  <mergeCells count="1">
    <mergeCell ref="R9:R11"/>
  </mergeCells>
  <conditionalFormatting sqref="S12:S35 S41:S64 V12:Z35">
    <cfRule type="cellIs" priority="1" dxfId="10" operator="equal" stopIfTrue="1">
      <formula>1</formula>
    </cfRule>
    <cfRule type="cellIs" priority="2" dxfId="9" operator="equal" stopIfTrue="1">
      <formula>2</formula>
    </cfRule>
    <cfRule type="cellIs" priority="3" dxfId="11" operator="equal" stopIfTrue="1">
      <formula>3</formula>
    </cfRule>
  </conditionalFormatting>
  <printOptions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/>
  <dimension ref="A1:AG55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7.7109375" style="0" customWidth="1"/>
    <col min="3" max="3" width="20.28125" style="0" bestFit="1" customWidth="1"/>
    <col min="4" max="6" width="5.7109375" style="0" customWidth="1"/>
    <col min="7" max="7" width="6.00390625" style="0" customWidth="1"/>
    <col min="8" max="8" width="5.57421875" style="0" bestFit="1" customWidth="1"/>
    <col min="9" max="9" width="17.8515625" style="3" bestFit="1" customWidth="1"/>
    <col min="10" max="10" width="5.57421875" style="3" customWidth="1"/>
    <col min="11" max="11" width="10.57421875" style="3" bestFit="1" customWidth="1"/>
    <col min="12" max="12" width="8.57421875" style="3" bestFit="1" customWidth="1"/>
    <col min="13" max="13" width="12.8515625" style="3" customWidth="1"/>
    <col min="14" max="14" width="4.8515625" style="0" bestFit="1" customWidth="1"/>
    <col min="15" max="20" width="5.140625" style="0" bestFit="1" customWidth="1"/>
    <col min="21" max="23" width="8.00390625" style="0" bestFit="1" customWidth="1"/>
    <col min="24" max="27" width="8.57421875" style="0" customWidth="1"/>
    <col min="28" max="28" width="5.140625" style="0" bestFit="1" customWidth="1"/>
    <col min="29" max="29" width="3.00390625" style="0" bestFit="1" customWidth="1"/>
    <col min="30" max="32" width="5.140625" style="0" bestFit="1" customWidth="1"/>
    <col min="33" max="33" width="3.00390625" style="0" bestFit="1" customWidth="1"/>
  </cols>
  <sheetData>
    <row r="1" spans="1:33" ht="12.75">
      <c r="A1" s="101" t="s">
        <v>55</v>
      </c>
      <c r="B1" s="102" t="s">
        <v>56</v>
      </c>
      <c r="C1" s="102" t="s">
        <v>1</v>
      </c>
      <c r="D1" s="102">
        <v>1</v>
      </c>
      <c r="E1" s="102">
        <v>2</v>
      </c>
      <c r="F1" s="102">
        <v>3</v>
      </c>
      <c r="G1" s="103" t="s">
        <v>57</v>
      </c>
      <c r="H1" s="104" t="s">
        <v>3</v>
      </c>
      <c r="I1" s="105" t="s">
        <v>9</v>
      </c>
      <c r="J1" s="105" t="s">
        <v>10</v>
      </c>
      <c r="K1" s="105" t="s">
        <v>58</v>
      </c>
      <c r="L1" s="106" t="s">
        <v>59</v>
      </c>
      <c r="M1" s="105" t="s">
        <v>60</v>
      </c>
      <c r="O1" s="5">
        <v>1</v>
      </c>
      <c r="P1" s="5">
        <v>2</v>
      </c>
      <c r="Q1" s="5">
        <v>3</v>
      </c>
      <c r="R1" s="5">
        <v>4</v>
      </c>
      <c r="S1" s="5">
        <v>5</v>
      </c>
      <c r="T1" s="5">
        <v>6</v>
      </c>
      <c r="U1" s="318">
        <v>1</v>
      </c>
      <c r="V1" s="318">
        <v>2</v>
      </c>
      <c r="W1" s="318">
        <v>3</v>
      </c>
      <c r="X1" s="318" t="s">
        <v>139</v>
      </c>
      <c r="Y1" s="318" t="s">
        <v>140</v>
      </c>
      <c r="Z1" s="318" t="s">
        <v>141</v>
      </c>
      <c r="AA1" s="318" t="s">
        <v>144</v>
      </c>
      <c r="AB1" s="132">
        <v>1</v>
      </c>
      <c r="AC1" s="132">
        <v>2</v>
      </c>
      <c r="AD1" s="132">
        <v>3</v>
      </c>
      <c r="AE1" s="132">
        <v>1</v>
      </c>
      <c r="AF1" s="132">
        <v>2</v>
      </c>
      <c r="AG1" s="132">
        <v>3</v>
      </c>
    </row>
    <row r="2" spans="1:33" ht="12.75">
      <c r="A2" s="107">
        <f>Teams!A8</f>
        <v>1</v>
      </c>
      <c r="B2" s="107">
        <f>Teams!B8</f>
        <v>1039</v>
      </c>
      <c r="C2" s="107" t="str">
        <f>Teams!C8</f>
        <v>Los_Altos_Geek_Squad</v>
      </c>
      <c r="D2" s="108">
        <f aca="true" t="shared" si="0" ref="D2:D13">IF(ISNA(O2),"",O2)</f>
        <v>240</v>
      </c>
      <c r="E2" s="108">
        <f aca="true" t="shared" si="1" ref="E2:E13">IF(ISNA(P2),"",P2)</f>
        <v>200</v>
      </c>
      <c r="F2" s="108">
        <f aca="true" t="shared" si="2" ref="F2:F13">IF(ISNA(Q2),"",Q2)</f>
        <v>175</v>
      </c>
      <c r="G2" s="109">
        <f aca="true" t="shared" si="3" ref="G2:G13">MAX(D2:F2)</f>
        <v>240</v>
      </c>
      <c r="H2" s="110">
        <f aca="true" t="shared" si="4" ref="H2:H14">RANK(K2,K$2:K$25)</f>
        <v>2</v>
      </c>
      <c r="I2" s="111">
        <f aca="true" t="shared" si="5" ref="I2:I13">SUM(D2:F2)-G2-J2</f>
        <v>200</v>
      </c>
      <c r="J2" s="111">
        <f aca="true" t="shared" si="6" ref="J2:J13">MIN(D2:F2)</f>
        <v>175</v>
      </c>
      <c r="K2" s="112">
        <f aca="true" t="shared" si="7" ref="K2:K13">G2+I2/1000+J2/1000000</f>
        <v>240.200175</v>
      </c>
      <c r="L2" s="113">
        <f aca="true" t="shared" si="8" ref="L2:L14">RANK(M2,M$2:M$27)</f>
        <v>2</v>
      </c>
      <c r="M2" s="114">
        <f aca="true" t="shared" si="9" ref="M2:M13">G2+I2/1000+J2/1000000+(12-A2)/100000000</f>
        <v>240.20017511</v>
      </c>
      <c r="O2">
        <f>INDEX('Score List'!$D$4:$D$198,MATCH($A2&amp;"R"&amp;O$1,'Score List'!$AB$4:$AB$198,0),1)</f>
        <v>240</v>
      </c>
      <c r="P2">
        <f>INDEX('Score List'!$D$4:$D$198,MATCH($A2&amp;"R"&amp;P$1,'Score List'!$AB$4:$AB$198,0),1)</f>
        <v>200</v>
      </c>
      <c r="Q2">
        <f>INDEX('Score List'!$D$4:$D$198,MATCH($A2&amp;"R"&amp;Q$1,'Score List'!$AB$4:$AB$198,0),1)</f>
        <v>175</v>
      </c>
      <c r="R2" t="e">
        <f>INDEX('Score List'!$D$4:$D$198,MATCH($A2&amp;"R"&amp;R$1,'Score List'!$AB$4:$AB$198,0),1)</f>
        <v>#N/A</v>
      </c>
      <c r="S2" t="e">
        <f>INDEX('Score List'!$D$4:$D$198,MATCH($A2&amp;"R"&amp;S$1,'Score List'!$AB$4:$AB$198,0),1)</f>
        <v>#N/A</v>
      </c>
      <c r="T2" t="e">
        <f>INDEX('Score List'!$D$4:$D$198,MATCH($A2&amp;"R"&amp;T$1,'Score List'!$AB$4:$AB$198,0),1)</f>
        <v>#N/A</v>
      </c>
      <c r="U2" s="108">
        <f>IF(ISNUMBER(O2),O2,TEXT(X2,"H:MM AM/PM"))</f>
        <v>240</v>
      </c>
      <c r="V2" s="108">
        <f>IF(ISNUMBER(P2),P2,TEXT(Y2,"H:MM AM/PM"))</f>
        <v>200</v>
      </c>
      <c r="W2" s="108">
        <f>IF(ISNUMBER(Q2),Q2,TEXT(Z2,"H:MM AM/PM"))</f>
        <v>175</v>
      </c>
      <c r="X2" s="317">
        <f>INDEX('Match Schedule'!$C$2:$C99,IF(ISNUMBER(AB2),AB2,AE2),1)</f>
        <v>0.6034722222222222</v>
      </c>
      <c r="Y2" s="317">
        <f>INDEX('Match Schedule'!$C$2:$C99,IF(ISNUMBER(AC2),AC2,AF2),1)</f>
        <v>0.6388888888888888</v>
      </c>
      <c r="Z2" s="317">
        <f>INDEX('Match Schedule'!$C$2:$C99,IF(ISNUMBER(AD2),AD2,AG2),1)</f>
        <v>0.6618055555555555</v>
      </c>
      <c r="AA2" s="317">
        <f>IF(ISNUMBER(O2),IF(ISNUMBER(P2),IF(ISNUMBER(Q2),"",Z2),Y2),X2)</f>
      </c>
      <c r="AB2" s="132" t="e">
        <f>MATCH($A2&amp;"R"&amp;AB$1,'Match Schedule'!$O$2:$O$99,0)</f>
        <v>#N/A</v>
      </c>
      <c r="AC2" s="132" t="e">
        <f>MATCH($A2&amp;"R"&amp;AC$1,'Match Schedule'!$O$2:$O$99,0)</f>
        <v>#N/A</v>
      </c>
      <c r="AD2" s="132">
        <f>MATCH($A2&amp;"R"&amp;AD$1,'Match Schedule'!$O$2:$O$99,0)</f>
        <v>36</v>
      </c>
      <c r="AE2" s="132">
        <f>MATCH($A2&amp;"R"&amp;AE$1,'Match Schedule'!$P$2:$P$99,0)</f>
        <v>18</v>
      </c>
      <c r="AF2" s="132">
        <f>MATCH($A2&amp;"R"&amp;AF$1,'Match Schedule'!$P$2:$P$99,0)</f>
        <v>28</v>
      </c>
      <c r="AG2" s="132" t="e">
        <f>MATCH($A2&amp;"R"&amp;AG$1,'Match Schedule'!$P$2:$P$99,0)</f>
        <v>#N/A</v>
      </c>
    </row>
    <row r="3" spans="1:33" ht="12.75">
      <c r="A3" s="107">
        <f>Teams!A9</f>
        <v>2</v>
      </c>
      <c r="B3" s="107">
        <f>Teams!B9</f>
        <v>3959</v>
      </c>
      <c r="C3" s="107" t="str">
        <f>Teams!C9</f>
        <v>SAP Inspired Innovators</v>
      </c>
      <c r="D3" s="108">
        <f t="shared" si="0"/>
        <v>70</v>
      </c>
      <c r="E3" s="108">
        <f t="shared" si="1"/>
        <v>70</v>
      </c>
      <c r="F3" s="108">
        <f t="shared" si="2"/>
        <v>90</v>
      </c>
      <c r="G3" s="109">
        <f t="shared" si="3"/>
        <v>90</v>
      </c>
      <c r="H3" s="110">
        <f t="shared" si="4"/>
        <v>17</v>
      </c>
      <c r="I3" s="111">
        <f t="shared" si="5"/>
        <v>70</v>
      </c>
      <c r="J3" s="111">
        <f t="shared" si="6"/>
        <v>70</v>
      </c>
      <c r="K3" s="112">
        <f t="shared" si="7"/>
        <v>90.07006999999999</v>
      </c>
      <c r="L3" s="113">
        <f t="shared" si="8"/>
        <v>17</v>
      </c>
      <c r="M3" s="114">
        <f t="shared" si="9"/>
        <v>90.07007009999998</v>
      </c>
      <c r="O3">
        <f>INDEX('Score List'!$D$4:$D$198,MATCH($A3&amp;"R"&amp;O$1,'Score List'!$AB$4:$AB$198,0),1)</f>
        <v>70</v>
      </c>
      <c r="P3">
        <f>INDEX('Score List'!$D$4:$D$198,MATCH($A3&amp;"R"&amp;P$1,'Score List'!$AB$4:$AB$198,0),1)</f>
        <v>70</v>
      </c>
      <c r="Q3">
        <f>INDEX('Score List'!$D$4:$D$198,MATCH($A3&amp;"R"&amp;Q$1,'Score List'!$AB$4:$AB$198,0),1)</f>
        <v>90</v>
      </c>
      <c r="R3" t="e">
        <f>INDEX('Score List'!$D$4:$D$198,MATCH($A3&amp;"R"&amp;R$1,'Score List'!$AB$4:$AB$198,0),1)</f>
        <v>#N/A</v>
      </c>
      <c r="S3" t="e">
        <f>INDEX('Score List'!$D$4:$D$198,MATCH($A3&amp;"R"&amp;S$1,'Score List'!$AB$4:$AB$198,0),1)</f>
        <v>#N/A</v>
      </c>
      <c r="T3" t="e">
        <f>INDEX('Score List'!$D$4:$D$198,MATCH($A3&amp;"R"&amp;T$1,'Score List'!$AB$4:$AB$198,0),1)</f>
        <v>#N/A</v>
      </c>
      <c r="U3" s="108">
        <f aca="true" t="shared" si="10" ref="U3:U25">IF(ISNUMBER(O3),O3,TEXT(X3,"H:MM AM/PM"))</f>
        <v>70</v>
      </c>
      <c r="V3" s="108">
        <f aca="true" t="shared" si="11" ref="V3:V25">IF(ISNUMBER(P3),P3,TEXT(Y3,"H:MM AM/PM"))</f>
        <v>70</v>
      </c>
      <c r="W3" s="108">
        <f aca="true" t="shared" si="12" ref="W3:W25">IF(ISNUMBER(Q3),Q3,TEXT(Z3,"H:MM AM/PM"))</f>
        <v>90</v>
      </c>
      <c r="X3" s="317">
        <f>INDEX('Match Schedule'!$C$2:$C100,IF(ISNUMBER(AB3),AB3,AE3),1)</f>
        <v>0.60625</v>
      </c>
      <c r="Y3" s="317">
        <f>INDEX('Match Schedule'!$C$2:$C100,IF(ISNUMBER(AC3),AC3,AF3),1)</f>
        <v>0.6333333333333333</v>
      </c>
      <c r="Z3" s="317">
        <f>INDEX('Match Schedule'!$C$2:$C100,IF(ISNUMBER(AD3),AD3,AG3),1)</f>
        <v>0.6590277777777778</v>
      </c>
      <c r="AA3" s="317">
        <f aca="true" t="shared" si="13" ref="AA3:AA25">IF(ISNUMBER(O3),IF(ISNUMBER(P3),IF(ISNUMBER(Q3),"",Z3),Y3),X3)</f>
      </c>
      <c r="AB3" s="132">
        <f>MATCH($A3&amp;"R"&amp;AB$1,'Match Schedule'!$O$2:$O$99,0)</f>
        <v>19</v>
      </c>
      <c r="AC3" s="132">
        <f>MATCH($A3&amp;"R"&amp;AC$1,'Match Schedule'!$O$2:$O$99,0)</f>
        <v>26</v>
      </c>
      <c r="AD3" s="132" t="e">
        <f>MATCH($A3&amp;"R"&amp;AD$1,'Match Schedule'!$O$2:$O$99,0)</f>
        <v>#N/A</v>
      </c>
      <c r="AE3" s="132" t="e">
        <f>MATCH($A3&amp;"R"&amp;AE$1,'Match Schedule'!$P$2:$P$99,0)</f>
        <v>#N/A</v>
      </c>
      <c r="AF3" s="132" t="e">
        <f>MATCH($A3&amp;"R"&amp;AF$1,'Match Schedule'!$P$2:$P$99,0)</f>
        <v>#N/A</v>
      </c>
      <c r="AG3" s="132">
        <f>MATCH($A3&amp;"R"&amp;AG$1,'Match Schedule'!$P$2:$P$99,0)</f>
        <v>35</v>
      </c>
    </row>
    <row r="4" spans="1:33" ht="12.75">
      <c r="A4" s="107">
        <f>Teams!A10</f>
        <v>3</v>
      </c>
      <c r="B4" s="107">
        <f>Teams!B10</f>
        <v>5775</v>
      </c>
      <c r="C4" s="107" t="str">
        <f>Teams!C10</f>
        <v>Team 5775</v>
      </c>
      <c r="D4" s="108">
        <f t="shared" si="0"/>
        <v>15</v>
      </c>
      <c r="E4" s="108">
        <f t="shared" si="1"/>
        <v>80</v>
      </c>
      <c r="F4" s="108">
        <f t="shared" si="2"/>
        <v>75</v>
      </c>
      <c r="G4" s="109">
        <f t="shared" si="3"/>
        <v>80</v>
      </c>
      <c r="H4" s="110">
        <f t="shared" si="4"/>
        <v>19</v>
      </c>
      <c r="I4" s="111">
        <f t="shared" si="5"/>
        <v>75</v>
      </c>
      <c r="J4" s="111">
        <f t="shared" si="6"/>
        <v>15</v>
      </c>
      <c r="K4" s="112">
        <f t="shared" si="7"/>
        <v>80.07501500000001</v>
      </c>
      <c r="L4" s="113">
        <f t="shared" si="8"/>
        <v>19</v>
      </c>
      <c r="M4" s="114">
        <f t="shared" si="9"/>
        <v>80.07501509000001</v>
      </c>
      <c r="O4">
        <f>INDEX('Score List'!$D$4:$D$198,MATCH($A4&amp;"R"&amp;O$1,'Score List'!$AB$4:$AB$198,0),1)</f>
        <v>15</v>
      </c>
      <c r="P4">
        <f>INDEX('Score List'!$D$4:$D$198,MATCH($A4&amp;"R"&amp;P$1,'Score List'!$AB$4:$AB$198,0),1)</f>
        <v>80</v>
      </c>
      <c r="Q4">
        <f>INDEX('Score List'!$D$4:$D$198,MATCH($A4&amp;"R"&amp;Q$1,'Score List'!$AB$4:$AB$198,0),1)</f>
        <v>75</v>
      </c>
      <c r="R4" t="e">
        <f>INDEX('Score List'!$D$4:$D$198,MATCH($A4&amp;"R"&amp;R$1,'Score List'!$AB$4:$AB$198,0),1)</f>
        <v>#N/A</v>
      </c>
      <c r="S4" t="e">
        <f>INDEX('Score List'!$D$4:$D$198,MATCH($A4&amp;"R"&amp;S$1,'Score List'!$AB$4:$AB$198,0),1)</f>
        <v>#N/A</v>
      </c>
      <c r="T4" t="e">
        <f>INDEX('Score List'!$D$4:$D$198,MATCH($A4&amp;"R"&amp;T$1,'Score List'!$AB$4:$AB$198,0),1)</f>
        <v>#N/A</v>
      </c>
      <c r="U4" s="108">
        <f t="shared" si="10"/>
        <v>15</v>
      </c>
      <c r="V4" s="108">
        <f t="shared" si="11"/>
        <v>80</v>
      </c>
      <c r="W4" s="108">
        <f t="shared" si="12"/>
        <v>75</v>
      </c>
      <c r="X4" s="317">
        <f>INDEX('Match Schedule'!$C$2:$C101,IF(ISNUMBER(AB4),AB4,AE4),1)</f>
        <v>0.60625</v>
      </c>
      <c r="Y4" s="317">
        <f>INDEX('Match Schedule'!$C$2:$C101,IF(ISNUMBER(AC4),AC4,AF4),1)</f>
        <v>0.6388888888888888</v>
      </c>
      <c r="Z4" s="317">
        <f>INDEX('Match Schedule'!$C$2:$C101,IF(ISNUMBER(AD4),AD4,AG4),1)</f>
        <v>0.65625</v>
      </c>
      <c r="AA4" s="317">
        <f t="shared" si="13"/>
      </c>
      <c r="AB4" s="132" t="e">
        <f>MATCH($A4&amp;"R"&amp;AB$1,'Match Schedule'!$O$2:$O$99,0)</f>
        <v>#N/A</v>
      </c>
      <c r="AC4" s="132">
        <f>MATCH($A4&amp;"R"&amp;AC$1,'Match Schedule'!$O$2:$O$99,0)</f>
        <v>28</v>
      </c>
      <c r="AD4" s="132" t="e">
        <f>MATCH($A4&amp;"R"&amp;AD$1,'Match Schedule'!$O$2:$O$99,0)</f>
        <v>#N/A</v>
      </c>
      <c r="AE4" s="132">
        <f>MATCH($A4&amp;"R"&amp;AE$1,'Match Schedule'!$P$2:$P$99,0)</f>
        <v>19</v>
      </c>
      <c r="AF4" s="132" t="e">
        <f>MATCH($A4&amp;"R"&amp;AF$1,'Match Schedule'!$P$2:$P$99,0)</f>
        <v>#N/A</v>
      </c>
      <c r="AG4" s="132">
        <f>MATCH($A4&amp;"R"&amp;AG$1,'Match Schedule'!$P$2:$P$99,0)</f>
        <v>34</v>
      </c>
    </row>
    <row r="5" spans="1:33" ht="12.75">
      <c r="A5" s="107">
        <f>Teams!A11</f>
        <v>4</v>
      </c>
      <c r="B5" s="107">
        <f>Teams!B11</f>
        <v>666</v>
      </c>
      <c r="C5" s="107" t="str">
        <f>Teams!C11</f>
        <v>Lego_Legends </v>
      </c>
      <c r="D5" s="108">
        <f t="shared" si="0"/>
        <v>162</v>
      </c>
      <c r="E5" s="108">
        <f t="shared" si="1"/>
        <v>50</v>
      </c>
      <c r="F5" s="108">
        <f t="shared" si="2"/>
        <v>108</v>
      </c>
      <c r="G5" s="109">
        <f t="shared" si="3"/>
        <v>162</v>
      </c>
      <c r="H5" s="110">
        <f t="shared" si="4"/>
        <v>4</v>
      </c>
      <c r="I5" s="111">
        <f t="shared" si="5"/>
        <v>108</v>
      </c>
      <c r="J5" s="111">
        <f t="shared" si="6"/>
        <v>50</v>
      </c>
      <c r="K5" s="112">
        <f t="shared" si="7"/>
        <v>162.10805</v>
      </c>
      <c r="L5" s="113">
        <f t="shared" si="8"/>
        <v>4</v>
      </c>
      <c r="M5" s="114">
        <f t="shared" si="9"/>
        <v>162.10805008</v>
      </c>
      <c r="O5">
        <f>INDEX('Score List'!$D$4:$D$198,MATCH($A5&amp;"R"&amp;O$1,'Score List'!$AB$4:$AB$198,0),1)</f>
        <v>162</v>
      </c>
      <c r="P5">
        <f>INDEX('Score List'!$D$4:$D$198,MATCH($A5&amp;"R"&amp;P$1,'Score List'!$AB$4:$AB$198,0),1)</f>
        <v>50</v>
      </c>
      <c r="Q5">
        <f>INDEX('Score List'!$D$4:$D$198,MATCH($A5&amp;"R"&amp;Q$1,'Score List'!$AB$4:$AB$198,0),1)</f>
        <v>108</v>
      </c>
      <c r="R5" t="e">
        <f>INDEX('Score List'!$D$4:$D$198,MATCH($A5&amp;"R"&amp;R$1,'Score List'!$AB$4:$AB$198,0),1)</f>
        <v>#N/A</v>
      </c>
      <c r="S5" t="e">
        <f>INDEX('Score List'!$D$4:$D$198,MATCH($A5&amp;"R"&amp;S$1,'Score List'!$AB$4:$AB$198,0),1)</f>
        <v>#N/A</v>
      </c>
      <c r="T5" t="e">
        <f>INDEX('Score List'!$D$4:$D$198,MATCH($A5&amp;"R"&amp;T$1,'Score List'!$AB$4:$AB$198,0),1)</f>
        <v>#N/A</v>
      </c>
      <c r="U5" s="108">
        <f t="shared" si="10"/>
        <v>162</v>
      </c>
      <c r="V5" s="108">
        <f t="shared" si="11"/>
        <v>50</v>
      </c>
      <c r="W5" s="108">
        <f t="shared" si="12"/>
        <v>108</v>
      </c>
      <c r="X5" s="317">
        <f>INDEX('Match Schedule'!$C$2:$C102,IF(ISNUMBER(AB5),AB5,AE5),1)</f>
        <v>0.6090277777777777</v>
      </c>
      <c r="Y5" s="317">
        <f>INDEX('Match Schedule'!$C$2:$C102,IF(ISNUMBER(AC5),AC5,AF5),1)</f>
        <v>0.6361111111111111</v>
      </c>
      <c r="Z5" s="317">
        <f>INDEX('Match Schedule'!$C$2:$C102,IF(ISNUMBER(AD5),AD5,AG5),1)</f>
        <v>0.6618055555555555</v>
      </c>
      <c r="AA5" s="317">
        <f t="shared" si="13"/>
      </c>
      <c r="AB5" s="132">
        <f>MATCH($A5&amp;"R"&amp;AB$1,'Match Schedule'!$O$2:$O$99,0)</f>
        <v>20</v>
      </c>
      <c r="AC5" s="132">
        <f>MATCH($A5&amp;"R"&amp;AC$1,'Match Schedule'!$O$2:$O$99,0)</f>
        <v>27</v>
      </c>
      <c r="AD5" s="132" t="e">
        <f>MATCH($A5&amp;"R"&amp;AD$1,'Match Schedule'!$O$2:$O$99,0)</f>
        <v>#N/A</v>
      </c>
      <c r="AE5" s="132" t="e">
        <f>MATCH($A5&amp;"R"&amp;AE$1,'Match Schedule'!$P$2:$P$99,0)</f>
        <v>#N/A</v>
      </c>
      <c r="AF5" s="132" t="e">
        <f>MATCH($A5&amp;"R"&amp;AF$1,'Match Schedule'!$P$2:$P$99,0)</f>
        <v>#N/A</v>
      </c>
      <c r="AG5" s="132">
        <f>MATCH($A5&amp;"R"&amp;AG$1,'Match Schedule'!$P$2:$P$99,0)</f>
        <v>36</v>
      </c>
    </row>
    <row r="6" spans="1:33" ht="12.75">
      <c r="A6" s="107">
        <f>Teams!A12</f>
        <v>5</v>
      </c>
      <c r="B6" s="107">
        <f>Teams!B12</f>
        <v>2094</v>
      </c>
      <c r="C6" s="107" t="str">
        <f>Teams!C12</f>
        <v>Etamilc</v>
      </c>
      <c r="D6" s="108">
        <f t="shared" si="0"/>
        <v>225</v>
      </c>
      <c r="E6" s="108">
        <f t="shared" si="1"/>
        <v>240</v>
      </c>
      <c r="F6" s="108">
        <f t="shared" si="2"/>
        <v>190</v>
      </c>
      <c r="G6" s="109">
        <f t="shared" si="3"/>
        <v>240</v>
      </c>
      <c r="H6" s="110">
        <f t="shared" si="4"/>
        <v>1</v>
      </c>
      <c r="I6" s="111">
        <f t="shared" si="5"/>
        <v>225</v>
      </c>
      <c r="J6" s="111">
        <f t="shared" si="6"/>
        <v>190</v>
      </c>
      <c r="K6" s="112">
        <f t="shared" si="7"/>
        <v>240.22519</v>
      </c>
      <c r="L6" s="113">
        <f t="shared" si="8"/>
        <v>1</v>
      </c>
      <c r="M6" s="114">
        <f t="shared" si="9"/>
        <v>240.22519007</v>
      </c>
      <c r="O6">
        <f>INDEX('Score List'!$D$4:$D$198,MATCH($A6&amp;"R"&amp;O$1,'Score List'!$AB$4:$AB$198,0),1)</f>
        <v>225</v>
      </c>
      <c r="P6">
        <f>INDEX('Score List'!$D$4:$D$198,MATCH($A6&amp;"R"&amp;P$1,'Score List'!$AB$4:$AB$198,0),1)</f>
        <v>240</v>
      </c>
      <c r="Q6">
        <f>INDEX('Score List'!$D$4:$D$198,MATCH($A6&amp;"R"&amp;Q$1,'Score List'!$AB$4:$AB$198,0),1)</f>
        <v>190</v>
      </c>
      <c r="R6" t="e">
        <f>INDEX('Score List'!$D$4:$D$198,MATCH($A6&amp;"R"&amp;R$1,'Score List'!$AB$4:$AB$198,0),1)</f>
        <v>#N/A</v>
      </c>
      <c r="S6" t="e">
        <f>INDEX('Score List'!$D$4:$D$198,MATCH($A6&amp;"R"&amp;S$1,'Score List'!$AB$4:$AB$198,0),1)</f>
        <v>#N/A</v>
      </c>
      <c r="T6" t="e">
        <f>INDEX('Score List'!$D$4:$D$198,MATCH($A6&amp;"R"&amp;T$1,'Score List'!$AB$4:$AB$198,0),1)</f>
        <v>#N/A</v>
      </c>
      <c r="U6" s="108">
        <f t="shared" si="10"/>
        <v>225</v>
      </c>
      <c r="V6" s="108">
        <f t="shared" si="11"/>
        <v>240</v>
      </c>
      <c r="W6" s="108">
        <f t="shared" si="12"/>
        <v>190</v>
      </c>
      <c r="X6" s="317">
        <f>INDEX('Match Schedule'!$C$2:$C103,IF(ISNUMBER(AB6),AB6,AE6),1)</f>
        <v>0.6090277777777777</v>
      </c>
      <c r="Y6" s="317">
        <f>INDEX('Match Schedule'!$C$2:$C103,IF(ISNUMBER(AC6),AC6,AF6),1)</f>
        <v>0.6333333333333333</v>
      </c>
      <c r="Z6" s="317">
        <f>INDEX('Match Schedule'!$C$2:$C103,IF(ISNUMBER(AD6),AD6,AG6),1)</f>
        <v>0.65625</v>
      </c>
      <c r="AA6" s="317">
        <f t="shared" si="13"/>
      </c>
      <c r="AB6" s="132" t="e">
        <f>MATCH($A6&amp;"R"&amp;AB$1,'Match Schedule'!$O$2:$O$99,0)</f>
        <v>#N/A</v>
      </c>
      <c r="AC6" s="132" t="e">
        <f>MATCH($A6&amp;"R"&amp;AC$1,'Match Schedule'!$O$2:$O$99,0)</f>
        <v>#N/A</v>
      </c>
      <c r="AD6" s="132">
        <f>MATCH($A6&amp;"R"&amp;AD$1,'Match Schedule'!$O$2:$O$99,0)</f>
        <v>34</v>
      </c>
      <c r="AE6" s="132">
        <f>MATCH($A6&amp;"R"&amp;AE$1,'Match Schedule'!$P$2:$P$99,0)</f>
        <v>20</v>
      </c>
      <c r="AF6" s="132">
        <f>MATCH($A6&amp;"R"&amp;AF$1,'Match Schedule'!$P$2:$P$99,0)</f>
        <v>26</v>
      </c>
      <c r="AG6" s="132" t="e">
        <f>MATCH($A6&amp;"R"&amp;AG$1,'Match Schedule'!$P$2:$P$99,0)</f>
        <v>#N/A</v>
      </c>
    </row>
    <row r="7" spans="1:33" ht="12.75">
      <c r="A7" s="107">
        <f>Teams!A13</f>
        <v>6</v>
      </c>
      <c r="B7" s="107">
        <f>Teams!B13</f>
        <v>3591</v>
      </c>
      <c r="C7" s="107" t="str">
        <f>Teams!C13</f>
        <v>Bionic_Builders</v>
      </c>
      <c r="D7" s="108">
        <f t="shared" si="0"/>
        <v>114</v>
      </c>
      <c r="E7" s="108">
        <f t="shared" si="1"/>
        <v>94</v>
      </c>
      <c r="F7" s="108">
        <f t="shared" si="2"/>
        <v>140</v>
      </c>
      <c r="G7" s="109">
        <f t="shared" si="3"/>
        <v>140</v>
      </c>
      <c r="H7" s="110">
        <f t="shared" si="4"/>
        <v>8</v>
      </c>
      <c r="I7" s="111">
        <f t="shared" si="5"/>
        <v>114</v>
      </c>
      <c r="J7" s="111">
        <f t="shared" si="6"/>
        <v>94</v>
      </c>
      <c r="K7" s="112">
        <f t="shared" si="7"/>
        <v>140.114094</v>
      </c>
      <c r="L7" s="113">
        <f t="shared" si="8"/>
        <v>8</v>
      </c>
      <c r="M7" s="114">
        <f t="shared" si="9"/>
        <v>140.11409405999999</v>
      </c>
      <c r="O7">
        <f>INDEX('Score List'!$D$4:$D$198,MATCH($A7&amp;"R"&amp;O$1,'Score List'!$AB$4:$AB$198,0),1)</f>
        <v>114</v>
      </c>
      <c r="P7">
        <f>INDEX('Score List'!$D$4:$D$198,MATCH($A7&amp;"R"&amp;P$1,'Score List'!$AB$4:$AB$198,0),1)</f>
        <v>94</v>
      </c>
      <c r="Q7">
        <f>INDEX('Score List'!$D$4:$D$198,MATCH($A7&amp;"R"&amp;Q$1,'Score List'!$AB$4:$AB$198,0),1)</f>
        <v>140</v>
      </c>
      <c r="R7" t="e">
        <f>INDEX('Score List'!$D$4:$D$198,MATCH($A7&amp;"R"&amp;R$1,'Score List'!$AB$4:$AB$198,0),1)</f>
        <v>#N/A</v>
      </c>
      <c r="S7" t="e">
        <f>INDEX('Score List'!$D$4:$D$198,MATCH($A7&amp;"R"&amp;S$1,'Score List'!$AB$4:$AB$198,0),1)</f>
        <v>#N/A</v>
      </c>
      <c r="T7" t="e">
        <f>INDEX('Score List'!$D$4:$D$198,MATCH($A7&amp;"R"&amp;T$1,'Score List'!$AB$4:$AB$198,0),1)</f>
        <v>#N/A</v>
      </c>
      <c r="U7" s="108">
        <f t="shared" si="10"/>
        <v>114</v>
      </c>
      <c r="V7" s="108">
        <f t="shared" si="11"/>
        <v>94</v>
      </c>
      <c r="W7" s="108">
        <f t="shared" si="12"/>
        <v>140</v>
      </c>
      <c r="X7" s="317">
        <f>INDEX('Match Schedule'!$C$2:$C104,IF(ISNUMBER(AB7),AB7,AE7),1)</f>
        <v>0.6034722222222222</v>
      </c>
      <c r="Y7" s="317">
        <f>INDEX('Match Schedule'!$C$2:$C104,IF(ISNUMBER(AC7),AC7,AF7),1)</f>
        <v>0.6361111111111111</v>
      </c>
      <c r="Z7" s="317">
        <f>INDEX('Match Schedule'!$C$2:$C104,IF(ISNUMBER(AD7),AD7,AG7),1)</f>
        <v>0.6590277777777778</v>
      </c>
      <c r="AA7" s="317">
        <f t="shared" si="13"/>
      </c>
      <c r="AB7" s="132">
        <f>MATCH($A7&amp;"R"&amp;AB$1,'Match Schedule'!$O$2:$O$99,0)</f>
        <v>18</v>
      </c>
      <c r="AC7" s="132" t="e">
        <f>MATCH($A7&amp;"R"&amp;AC$1,'Match Schedule'!$O$2:$O$99,0)</f>
        <v>#N/A</v>
      </c>
      <c r="AD7" s="132">
        <f>MATCH($A7&amp;"R"&amp;AD$1,'Match Schedule'!$O$2:$O$99,0)</f>
        <v>35</v>
      </c>
      <c r="AE7" s="132" t="e">
        <f>MATCH($A7&amp;"R"&amp;AE$1,'Match Schedule'!$P$2:$P$99,0)</f>
        <v>#N/A</v>
      </c>
      <c r="AF7" s="132">
        <f>MATCH($A7&amp;"R"&amp;AF$1,'Match Schedule'!$P$2:$P$99,0)</f>
        <v>27</v>
      </c>
      <c r="AG7" s="132" t="e">
        <f>MATCH($A7&amp;"R"&amp;AG$1,'Match Schedule'!$P$2:$P$99,0)</f>
        <v>#N/A</v>
      </c>
    </row>
    <row r="8" spans="1:33" ht="12.75">
      <c r="A8" s="107">
        <f>Teams!A14</f>
        <v>7</v>
      </c>
      <c r="B8" s="107">
        <f>Teams!B14</f>
        <v>5653</v>
      </c>
      <c r="C8" s="107" t="str">
        <f>Teams!C14</f>
        <v>Fortune Cookies</v>
      </c>
      <c r="D8" s="108">
        <f t="shared" si="0"/>
        <v>50</v>
      </c>
      <c r="E8" s="108">
        <f t="shared" si="1"/>
        <v>85</v>
      </c>
      <c r="F8" s="108">
        <f t="shared" si="2"/>
        <v>121</v>
      </c>
      <c r="G8" s="109">
        <f t="shared" si="3"/>
        <v>121</v>
      </c>
      <c r="H8" s="110">
        <f t="shared" si="4"/>
        <v>10</v>
      </c>
      <c r="I8" s="111">
        <f t="shared" si="5"/>
        <v>85</v>
      </c>
      <c r="J8" s="111">
        <f t="shared" si="6"/>
        <v>50</v>
      </c>
      <c r="K8" s="112">
        <f t="shared" si="7"/>
        <v>121.08505</v>
      </c>
      <c r="L8" s="113">
        <f t="shared" si="8"/>
        <v>10</v>
      </c>
      <c r="M8" s="114">
        <f t="shared" si="9"/>
        <v>121.08505004999999</v>
      </c>
      <c r="O8">
        <f>INDEX('Score List'!$D$4:$D$198,MATCH($A8&amp;"R"&amp;O$1,'Score List'!$AB$4:$AB$198,0),1)</f>
        <v>50</v>
      </c>
      <c r="P8">
        <f>INDEX('Score List'!$D$4:$D$198,MATCH($A8&amp;"R"&amp;P$1,'Score List'!$AB$4:$AB$198,0),1)</f>
        <v>85</v>
      </c>
      <c r="Q8">
        <f>INDEX('Score List'!$D$4:$D$198,MATCH($A8&amp;"R"&amp;Q$1,'Score List'!$AB$4:$AB$198,0),1)</f>
        <v>121</v>
      </c>
      <c r="R8" t="e">
        <f>INDEX('Score List'!$D$4:$D$198,MATCH($A8&amp;"R"&amp;R$1,'Score List'!$AB$4:$AB$198,0),1)</f>
        <v>#N/A</v>
      </c>
      <c r="S8" t="e">
        <f>INDEX('Score List'!$D$4:$D$198,MATCH($A8&amp;"R"&amp;S$1,'Score List'!$AB$4:$AB$198,0),1)</f>
        <v>#N/A</v>
      </c>
      <c r="T8" t="e">
        <f>INDEX('Score List'!$D$4:$D$198,MATCH($A8&amp;"R"&amp;T$1,'Score List'!$AB$4:$AB$198,0),1)</f>
        <v>#N/A</v>
      </c>
      <c r="U8" s="108">
        <f t="shared" si="10"/>
        <v>50</v>
      </c>
      <c r="V8" s="108">
        <f t="shared" si="11"/>
        <v>85</v>
      </c>
      <c r="W8" s="108">
        <f t="shared" si="12"/>
        <v>121</v>
      </c>
      <c r="X8" s="317">
        <f>INDEX('Match Schedule'!$C$2:$C105,IF(ISNUMBER(AB8),AB8,AE8),1)</f>
        <v>0.5555555555555556</v>
      </c>
      <c r="Y8" s="317">
        <f>INDEX('Match Schedule'!$C$2:$C105,IF(ISNUMBER(AC8),AC8,AF8),1)</f>
        <v>0.6472222222222221</v>
      </c>
      <c r="Z8" s="317">
        <f>INDEX('Match Schedule'!$C$2:$C105,IF(ISNUMBER(AD8),AD8,AG8),1)</f>
        <v>0.6701388888888888</v>
      </c>
      <c r="AA8" s="317">
        <f t="shared" si="13"/>
      </c>
      <c r="AB8" s="132">
        <f>MATCH($A8&amp;"R"&amp;AB$1,'Match Schedule'!$O$2:$O$99,0)</f>
        <v>1</v>
      </c>
      <c r="AC8" s="132" t="e">
        <f>MATCH($A8&amp;"R"&amp;AC$1,'Match Schedule'!$O$2:$O$99,0)</f>
        <v>#N/A</v>
      </c>
      <c r="AD8" s="132">
        <f>MATCH($A8&amp;"R"&amp;AD$1,'Match Schedule'!$O$2:$O$99,0)</f>
        <v>39</v>
      </c>
      <c r="AE8" s="132" t="e">
        <f>MATCH($A8&amp;"R"&amp;AE$1,'Match Schedule'!$P$2:$P$99,0)</f>
        <v>#N/A</v>
      </c>
      <c r="AF8" s="132">
        <f>MATCH($A8&amp;"R"&amp;AF$1,'Match Schedule'!$P$2:$P$99,0)</f>
        <v>31</v>
      </c>
      <c r="AG8" s="132" t="e">
        <f>MATCH($A8&amp;"R"&amp;AG$1,'Match Schedule'!$P$2:$P$99,0)</f>
        <v>#N/A</v>
      </c>
    </row>
    <row r="9" spans="1:33" ht="12.75">
      <c r="A9" s="107">
        <f>Teams!A15</f>
        <v>8</v>
      </c>
      <c r="B9" s="107">
        <f>Teams!B15</f>
        <v>6842</v>
      </c>
      <c r="C9" s="107" t="str">
        <f>Teams!C15</f>
        <v>The_Unstoppable_Bots</v>
      </c>
      <c r="D9" s="108">
        <f t="shared" si="0"/>
        <v>70</v>
      </c>
      <c r="E9" s="108">
        <f t="shared" si="1"/>
        <v>145</v>
      </c>
      <c r="F9" s="108">
        <f t="shared" si="2"/>
        <v>80</v>
      </c>
      <c r="G9" s="109">
        <f t="shared" si="3"/>
        <v>145</v>
      </c>
      <c r="H9" s="110">
        <f t="shared" si="4"/>
        <v>6</v>
      </c>
      <c r="I9" s="111">
        <f t="shared" si="5"/>
        <v>80</v>
      </c>
      <c r="J9" s="111">
        <f t="shared" si="6"/>
        <v>70</v>
      </c>
      <c r="K9" s="112">
        <f t="shared" si="7"/>
        <v>145.08007</v>
      </c>
      <c r="L9" s="113">
        <f t="shared" si="8"/>
        <v>6</v>
      </c>
      <c r="M9" s="114">
        <f t="shared" si="9"/>
        <v>145.08007004</v>
      </c>
      <c r="O9">
        <f>INDEX('Score List'!$D$4:$D$198,MATCH($A9&amp;"R"&amp;O$1,'Score List'!$AB$4:$AB$198,0),1)</f>
        <v>70</v>
      </c>
      <c r="P9">
        <f>INDEX('Score List'!$D$4:$D$198,MATCH($A9&amp;"R"&amp;P$1,'Score List'!$AB$4:$AB$198,0),1)</f>
        <v>145</v>
      </c>
      <c r="Q9">
        <f>INDEX('Score List'!$D$4:$D$198,MATCH($A9&amp;"R"&amp;Q$1,'Score List'!$AB$4:$AB$198,0),1)</f>
        <v>80</v>
      </c>
      <c r="R9" t="e">
        <f>INDEX('Score List'!$D$4:$D$198,MATCH($A9&amp;"R"&amp;R$1,'Score List'!$AB$4:$AB$198,0),1)</f>
        <v>#N/A</v>
      </c>
      <c r="S9" t="e">
        <f>INDEX('Score List'!$D$4:$D$198,MATCH($A9&amp;"R"&amp;S$1,'Score List'!$AB$4:$AB$198,0),1)</f>
        <v>#N/A</v>
      </c>
      <c r="T9" t="e">
        <f>INDEX('Score List'!$D$4:$D$198,MATCH($A9&amp;"R"&amp;T$1,'Score List'!$AB$4:$AB$198,0),1)</f>
        <v>#N/A</v>
      </c>
      <c r="U9" s="108">
        <f t="shared" si="10"/>
        <v>70</v>
      </c>
      <c r="V9" s="108">
        <f t="shared" si="11"/>
        <v>145</v>
      </c>
      <c r="W9" s="108">
        <f t="shared" si="12"/>
        <v>80</v>
      </c>
      <c r="X9" s="317">
        <f>INDEX('Match Schedule'!$C$2:$C106,IF(ISNUMBER(AB9),AB9,AE9),1)</f>
        <v>0.5555555555555556</v>
      </c>
      <c r="Y9" s="317">
        <f>INDEX('Match Schedule'!$C$2:$C106,IF(ISNUMBER(AC9),AC9,AF9),1)</f>
        <v>0.6416666666666666</v>
      </c>
      <c r="Z9" s="317">
        <f>INDEX('Match Schedule'!$C$2:$C106,IF(ISNUMBER(AD9),AD9,AG9),1)</f>
        <v>0.6673611111111111</v>
      </c>
      <c r="AA9" s="317">
        <f t="shared" si="13"/>
      </c>
      <c r="AB9" s="132" t="e">
        <f>MATCH($A9&amp;"R"&amp;AB$1,'Match Schedule'!$O$2:$O$99,0)</f>
        <v>#N/A</v>
      </c>
      <c r="AC9" s="132">
        <f>MATCH($A9&amp;"R"&amp;AC$1,'Match Schedule'!$O$2:$O$99,0)</f>
        <v>29</v>
      </c>
      <c r="AD9" s="132" t="e">
        <f>MATCH($A9&amp;"R"&amp;AD$1,'Match Schedule'!$O$2:$O$99,0)</f>
        <v>#N/A</v>
      </c>
      <c r="AE9" s="132">
        <f>MATCH($A9&amp;"R"&amp;AE$1,'Match Schedule'!$P$2:$P$99,0)</f>
        <v>1</v>
      </c>
      <c r="AF9" s="132" t="e">
        <f>MATCH($A9&amp;"R"&amp;AF$1,'Match Schedule'!$P$2:$P$99,0)</f>
        <v>#N/A</v>
      </c>
      <c r="AG9" s="132">
        <f>MATCH($A9&amp;"R"&amp;AG$1,'Match Schedule'!$P$2:$P$99,0)</f>
        <v>38</v>
      </c>
    </row>
    <row r="10" spans="1:33" ht="12.75">
      <c r="A10" s="107">
        <f>Teams!A16</f>
        <v>9</v>
      </c>
      <c r="B10" s="107">
        <f>Teams!B16</f>
        <v>5164</v>
      </c>
      <c r="C10" s="107" t="str">
        <f>Teams!C16</f>
        <v>Cyborgs</v>
      </c>
      <c r="D10" s="108">
        <f t="shared" si="0"/>
        <v>65</v>
      </c>
      <c r="E10" s="108">
        <f t="shared" si="1"/>
        <v>55</v>
      </c>
      <c r="F10" s="108">
        <f t="shared" si="2"/>
        <v>80</v>
      </c>
      <c r="G10" s="109">
        <f t="shared" si="3"/>
        <v>80</v>
      </c>
      <c r="H10" s="110">
        <f t="shared" si="4"/>
        <v>20</v>
      </c>
      <c r="I10" s="111">
        <f t="shared" si="5"/>
        <v>65</v>
      </c>
      <c r="J10" s="111">
        <f t="shared" si="6"/>
        <v>55</v>
      </c>
      <c r="K10" s="112">
        <f t="shared" si="7"/>
        <v>80.065055</v>
      </c>
      <c r="L10" s="113">
        <f t="shared" si="8"/>
        <v>20</v>
      </c>
      <c r="M10" s="114">
        <f t="shared" si="9"/>
        <v>80.06505503</v>
      </c>
      <c r="O10">
        <f>INDEX('Score List'!$D$4:$D$198,MATCH($A10&amp;"R"&amp;O$1,'Score List'!$AB$4:$AB$198,0),1)</f>
        <v>65</v>
      </c>
      <c r="P10">
        <f>INDEX('Score List'!$D$4:$D$198,MATCH($A10&amp;"R"&amp;P$1,'Score List'!$AB$4:$AB$198,0),1)</f>
        <v>55</v>
      </c>
      <c r="Q10">
        <f>INDEX('Score List'!$D$4:$D$198,MATCH($A10&amp;"R"&amp;Q$1,'Score List'!$AB$4:$AB$198,0),1)</f>
        <v>80</v>
      </c>
      <c r="R10" t="e">
        <f>INDEX('Score List'!$D$4:$D$198,MATCH($A10&amp;"R"&amp;R$1,'Score List'!$AB$4:$AB$198,0),1)</f>
        <v>#N/A</v>
      </c>
      <c r="S10" t="e">
        <f>INDEX('Score List'!$D$4:$D$198,MATCH($A10&amp;"R"&amp;S$1,'Score List'!$AB$4:$AB$198,0),1)</f>
        <v>#N/A</v>
      </c>
      <c r="T10" t="e">
        <f>INDEX('Score List'!$D$4:$D$198,MATCH($A10&amp;"R"&amp;T$1,'Score List'!$AB$4:$AB$198,0),1)</f>
        <v>#N/A</v>
      </c>
      <c r="U10" s="108">
        <f t="shared" si="10"/>
        <v>65</v>
      </c>
      <c r="V10" s="108">
        <f t="shared" si="11"/>
        <v>55</v>
      </c>
      <c r="W10" s="108">
        <f t="shared" si="12"/>
        <v>80</v>
      </c>
      <c r="X10" s="317">
        <f>INDEX('Match Schedule'!$C$2:$C107,IF(ISNUMBER(AB10),AB10,AE10),1)</f>
        <v>0.5583333333333333</v>
      </c>
      <c r="Y10" s="317">
        <f>INDEX('Match Schedule'!$C$2:$C107,IF(ISNUMBER(AC10),AC10,AF10),1)</f>
        <v>0.6472222222222221</v>
      </c>
      <c r="Z10" s="317">
        <f>INDEX('Match Schedule'!$C$2:$C107,IF(ISNUMBER(AD10),AD10,AG10),1)</f>
        <v>0.6645833333333333</v>
      </c>
      <c r="AA10" s="317">
        <f t="shared" si="13"/>
      </c>
      <c r="AB10" s="132">
        <f>MATCH($A10&amp;"R"&amp;AB$1,'Match Schedule'!$O$2:$O$99,0)</f>
        <v>2</v>
      </c>
      <c r="AC10" s="132">
        <f>MATCH($A10&amp;"R"&amp;AC$1,'Match Schedule'!$O$2:$O$99,0)</f>
        <v>31</v>
      </c>
      <c r="AD10" s="132" t="e">
        <f>MATCH($A10&amp;"R"&amp;AD$1,'Match Schedule'!$O$2:$O$99,0)</f>
        <v>#N/A</v>
      </c>
      <c r="AE10" s="132" t="e">
        <f>MATCH($A10&amp;"R"&amp;AE$1,'Match Schedule'!$P$2:$P$99,0)</f>
        <v>#N/A</v>
      </c>
      <c r="AF10" s="132" t="e">
        <f>MATCH($A10&amp;"R"&amp;AF$1,'Match Schedule'!$P$2:$P$99,0)</f>
        <v>#N/A</v>
      </c>
      <c r="AG10" s="132">
        <f>MATCH($A10&amp;"R"&amp;AG$1,'Match Schedule'!$P$2:$P$99,0)</f>
        <v>37</v>
      </c>
    </row>
    <row r="11" spans="1:33" ht="12.75">
      <c r="A11" s="107">
        <f>Teams!A17</f>
        <v>10</v>
      </c>
      <c r="B11" s="107">
        <f>Teams!B17</f>
        <v>4967</v>
      </c>
      <c r="C11" s="107" t="str">
        <f>Teams!C17</f>
        <v>Lightning Legos</v>
      </c>
      <c r="D11" s="108">
        <f t="shared" si="0"/>
        <v>80</v>
      </c>
      <c r="E11" s="108">
        <f t="shared" si="1"/>
        <v>85</v>
      </c>
      <c r="F11" s="108">
        <f t="shared" si="2"/>
        <v>105</v>
      </c>
      <c r="G11" s="109">
        <f t="shared" si="3"/>
        <v>105</v>
      </c>
      <c r="H11" s="110">
        <f t="shared" si="4"/>
        <v>14</v>
      </c>
      <c r="I11" s="111">
        <f t="shared" si="5"/>
        <v>85</v>
      </c>
      <c r="J11" s="111">
        <f t="shared" si="6"/>
        <v>80</v>
      </c>
      <c r="K11" s="112">
        <f t="shared" si="7"/>
        <v>105.08507999999999</v>
      </c>
      <c r="L11" s="113">
        <f t="shared" si="8"/>
        <v>14</v>
      </c>
      <c r="M11" s="114">
        <f t="shared" si="9"/>
        <v>105.08508001999999</v>
      </c>
      <c r="O11">
        <f>INDEX('Score List'!$D$4:$D$198,MATCH($A11&amp;"R"&amp;O$1,'Score List'!$AB$4:$AB$198,0),1)</f>
        <v>80</v>
      </c>
      <c r="P11">
        <f>INDEX('Score List'!$D$4:$D$198,MATCH($A11&amp;"R"&amp;P$1,'Score List'!$AB$4:$AB$198,0),1)</f>
        <v>85</v>
      </c>
      <c r="Q11">
        <f>INDEX('Score List'!$D$4:$D$198,MATCH($A11&amp;"R"&amp;Q$1,'Score List'!$AB$4:$AB$198,0),1)</f>
        <v>105</v>
      </c>
      <c r="R11" t="e">
        <f>INDEX('Score List'!$D$4:$D$198,MATCH($A11&amp;"R"&amp;R$1,'Score List'!$AB$4:$AB$198,0),1)</f>
        <v>#N/A</v>
      </c>
      <c r="S11" t="e">
        <f>INDEX('Score List'!$D$4:$D$198,MATCH($A11&amp;"R"&amp;S$1,'Score List'!$AB$4:$AB$198,0),1)</f>
        <v>#N/A</v>
      </c>
      <c r="T11" t="e">
        <f>INDEX('Score List'!$D$4:$D$198,MATCH($A11&amp;"R"&amp;T$1,'Score List'!$AB$4:$AB$198,0),1)</f>
        <v>#N/A</v>
      </c>
      <c r="U11" s="108">
        <f t="shared" si="10"/>
        <v>80</v>
      </c>
      <c r="V11" s="108">
        <f t="shared" si="11"/>
        <v>85</v>
      </c>
      <c r="W11" s="108">
        <f t="shared" si="12"/>
        <v>105</v>
      </c>
      <c r="X11" s="317">
        <f>INDEX('Match Schedule'!$C$2:$C108,IF(ISNUMBER(AB11),AB11,AE11),1)</f>
        <v>0.5583333333333333</v>
      </c>
      <c r="Y11" s="317">
        <f>INDEX('Match Schedule'!$C$2:$C108,IF(ISNUMBER(AC11),AC11,AF11),1)</f>
        <v>0.6444444444444444</v>
      </c>
      <c r="Z11" s="317">
        <f>INDEX('Match Schedule'!$C$2:$C108,IF(ISNUMBER(AD11),AD11,AG11),1)</f>
        <v>0.6701388888888888</v>
      </c>
      <c r="AA11" s="317">
        <f t="shared" si="13"/>
      </c>
      <c r="AB11" s="132" t="e">
        <f>MATCH($A11&amp;"R"&amp;AB$1,'Match Schedule'!$O$2:$O$99,0)</f>
        <v>#N/A</v>
      </c>
      <c r="AC11" s="132">
        <f>MATCH($A11&amp;"R"&amp;AC$1,'Match Schedule'!$O$2:$O$99,0)</f>
        <v>30</v>
      </c>
      <c r="AD11" s="132" t="e">
        <f>MATCH($A11&amp;"R"&amp;AD$1,'Match Schedule'!$O$2:$O$99,0)</f>
        <v>#N/A</v>
      </c>
      <c r="AE11" s="132">
        <f>MATCH($A11&amp;"R"&amp;AE$1,'Match Schedule'!$P$2:$P$99,0)</f>
        <v>2</v>
      </c>
      <c r="AF11" s="132" t="e">
        <f>MATCH($A11&amp;"R"&amp;AF$1,'Match Schedule'!$P$2:$P$99,0)</f>
        <v>#N/A</v>
      </c>
      <c r="AG11" s="132">
        <f>MATCH($A11&amp;"R"&amp;AG$1,'Match Schedule'!$P$2:$P$99,0)</f>
        <v>39</v>
      </c>
    </row>
    <row r="12" spans="1:33" ht="12.75">
      <c r="A12" s="107">
        <f>Teams!A18</f>
        <v>11</v>
      </c>
      <c r="B12" s="107">
        <f>Teams!B18</f>
        <v>4815</v>
      </c>
      <c r="C12" s="107" t="str">
        <f>Teams!C18</f>
        <v>KARP</v>
      </c>
      <c r="D12" s="108">
        <f t="shared" si="0"/>
        <v>90</v>
      </c>
      <c r="E12" s="108">
        <f t="shared" si="1"/>
        <v>95</v>
      </c>
      <c r="F12" s="108">
        <f t="shared" si="2"/>
        <v>95</v>
      </c>
      <c r="G12" s="109">
        <f t="shared" si="3"/>
        <v>95</v>
      </c>
      <c r="H12" s="110">
        <f t="shared" si="4"/>
        <v>16</v>
      </c>
      <c r="I12" s="111">
        <f t="shared" si="5"/>
        <v>95</v>
      </c>
      <c r="J12" s="111">
        <f t="shared" si="6"/>
        <v>90</v>
      </c>
      <c r="K12" s="112">
        <f t="shared" si="7"/>
        <v>95.09509</v>
      </c>
      <c r="L12" s="113">
        <f t="shared" si="8"/>
        <v>16</v>
      </c>
      <c r="M12" s="114">
        <f t="shared" si="9"/>
        <v>95.09509000999999</v>
      </c>
      <c r="O12">
        <f>INDEX('Score List'!$D$4:$D$198,MATCH($A12&amp;"R"&amp;O$1,'Score List'!$AB$4:$AB$198,0),1)</f>
        <v>90</v>
      </c>
      <c r="P12">
        <f>INDEX('Score List'!$D$4:$D$198,MATCH($A12&amp;"R"&amp;P$1,'Score List'!$AB$4:$AB$198,0),1)</f>
        <v>95</v>
      </c>
      <c r="Q12">
        <f>INDEX('Score List'!$D$4:$D$198,MATCH($A12&amp;"R"&amp;Q$1,'Score List'!$AB$4:$AB$198,0),1)</f>
        <v>95</v>
      </c>
      <c r="R12" t="e">
        <f>INDEX('Score List'!$D$4:$D$198,MATCH($A12&amp;"R"&amp;R$1,'Score List'!$AB$4:$AB$198,0),1)</f>
        <v>#N/A</v>
      </c>
      <c r="S12" t="e">
        <f>INDEX('Score List'!$D$4:$D$198,MATCH($A12&amp;"R"&amp;S$1,'Score List'!$AB$4:$AB$198,0),1)</f>
        <v>#N/A</v>
      </c>
      <c r="T12" t="e">
        <f>INDEX('Score List'!$D$4:$D$198,MATCH($A12&amp;"R"&amp;T$1,'Score List'!$AB$4:$AB$198,0),1)</f>
        <v>#N/A</v>
      </c>
      <c r="U12" s="108">
        <f t="shared" si="10"/>
        <v>90</v>
      </c>
      <c r="V12" s="108">
        <f t="shared" si="11"/>
        <v>95</v>
      </c>
      <c r="W12" s="108">
        <f t="shared" si="12"/>
        <v>95</v>
      </c>
      <c r="X12" s="317">
        <f>INDEX('Match Schedule'!$C$2:$C109,IF(ISNUMBER(AB12),AB12,AE12),1)</f>
        <v>0.5611111111111111</v>
      </c>
      <c r="Y12" s="317">
        <f>INDEX('Match Schedule'!$C$2:$C109,IF(ISNUMBER(AC12),AC12,AF12),1)</f>
        <v>0.6416666666666666</v>
      </c>
      <c r="Z12" s="317">
        <f>INDEX('Match Schedule'!$C$2:$C109,IF(ISNUMBER(AD12),AD12,AG12),1)</f>
        <v>0.6645833333333333</v>
      </c>
      <c r="AA12" s="317">
        <f t="shared" si="13"/>
      </c>
      <c r="AB12" s="132">
        <f>MATCH($A12&amp;"R"&amp;AB$1,'Match Schedule'!$O$2:$O$99,0)</f>
        <v>3</v>
      </c>
      <c r="AC12" s="132" t="e">
        <f>MATCH($A12&amp;"R"&amp;AC$1,'Match Schedule'!$O$2:$O$99,0)</f>
        <v>#N/A</v>
      </c>
      <c r="AD12" s="132">
        <f>MATCH($A12&amp;"R"&amp;AD$1,'Match Schedule'!$O$2:$O$99,0)</f>
        <v>37</v>
      </c>
      <c r="AE12" s="132" t="e">
        <f>MATCH($A12&amp;"R"&amp;AE$1,'Match Schedule'!$P$2:$P$99,0)</f>
        <v>#N/A</v>
      </c>
      <c r="AF12" s="132">
        <f>MATCH($A12&amp;"R"&amp;AF$1,'Match Schedule'!$P$2:$P$99,0)</f>
        <v>29</v>
      </c>
      <c r="AG12" s="132" t="e">
        <f>MATCH($A12&amp;"R"&amp;AG$1,'Match Schedule'!$P$2:$P$99,0)</f>
        <v>#N/A</v>
      </c>
    </row>
    <row r="13" spans="1:33" ht="12.75">
      <c r="A13" s="107">
        <f>Teams!A19</f>
        <v>12</v>
      </c>
      <c r="B13" s="107">
        <f>Teams!B19</f>
        <v>5851</v>
      </c>
      <c r="C13" s="107" t="str">
        <f>Teams!C19</f>
        <v>Robot_Snappers</v>
      </c>
      <c r="D13" s="108">
        <f t="shared" si="0"/>
        <v>55</v>
      </c>
      <c r="E13" s="108">
        <f t="shared" si="1"/>
        <v>65</v>
      </c>
      <c r="F13" s="108">
        <f t="shared" si="2"/>
        <v>80</v>
      </c>
      <c r="G13" s="109">
        <f t="shared" si="3"/>
        <v>80</v>
      </c>
      <c r="H13" s="110">
        <f t="shared" si="4"/>
        <v>20</v>
      </c>
      <c r="I13" s="111">
        <f t="shared" si="5"/>
        <v>65</v>
      </c>
      <c r="J13" s="111">
        <f t="shared" si="6"/>
        <v>55</v>
      </c>
      <c r="K13" s="112">
        <f t="shared" si="7"/>
        <v>80.065055</v>
      </c>
      <c r="L13" s="115">
        <f t="shared" si="8"/>
        <v>21</v>
      </c>
      <c r="M13" s="114">
        <f t="shared" si="9"/>
        <v>80.065055</v>
      </c>
      <c r="O13">
        <f>INDEX('Score List'!$D$4:$D$198,MATCH($A13&amp;"R"&amp;O$1,'Score List'!$AB$4:$AB$198,0),1)</f>
        <v>55</v>
      </c>
      <c r="P13">
        <f>INDEX('Score List'!$D$4:$D$198,MATCH($A13&amp;"R"&amp;P$1,'Score List'!$AB$4:$AB$198,0),1)</f>
        <v>65</v>
      </c>
      <c r="Q13">
        <f>INDEX('Score List'!$D$4:$D$198,MATCH($A13&amp;"R"&amp;Q$1,'Score List'!$AB$4:$AB$198,0),1)</f>
        <v>80</v>
      </c>
      <c r="R13" t="e">
        <f>INDEX('Score List'!$D$4:$D$198,MATCH($A13&amp;"R"&amp;R$1,'Score List'!$AB$4:$AB$198,0),1)</f>
        <v>#N/A</v>
      </c>
      <c r="S13" t="e">
        <f>INDEX('Score List'!$D$4:$D$198,MATCH($A13&amp;"R"&amp;S$1,'Score List'!$AB$4:$AB$198,0),1)</f>
        <v>#N/A</v>
      </c>
      <c r="T13" t="e">
        <f>INDEX('Score List'!$D$4:$D$198,MATCH($A13&amp;"R"&amp;T$1,'Score List'!$AB$4:$AB$198,0),1)</f>
        <v>#N/A</v>
      </c>
      <c r="U13" s="108">
        <f t="shared" si="10"/>
        <v>55</v>
      </c>
      <c r="V13" s="108">
        <f t="shared" si="11"/>
        <v>65</v>
      </c>
      <c r="W13" s="108">
        <f t="shared" si="12"/>
        <v>80</v>
      </c>
      <c r="X13" s="317">
        <f>INDEX('Match Schedule'!$C$2:$C110,IF(ISNUMBER(AB13),AB13,AE13),1)</f>
        <v>0.5611111111111111</v>
      </c>
      <c r="Y13" s="317">
        <f>INDEX('Match Schedule'!$C$2:$C110,IF(ISNUMBER(AC13),AC13,AF13),1)</f>
        <v>0.6444444444444444</v>
      </c>
      <c r="Z13" s="317">
        <f>INDEX('Match Schedule'!$C$2:$C110,IF(ISNUMBER(AD13),AD13,AG13),1)</f>
        <v>0.6673611111111111</v>
      </c>
      <c r="AA13" s="317">
        <f t="shared" si="13"/>
      </c>
      <c r="AB13" s="132" t="e">
        <f>MATCH($A13&amp;"R"&amp;AB$1,'Match Schedule'!$O$2:$O$99,0)</f>
        <v>#N/A</v>
      </c>
      <c r="AC13" s="132" t="e">
        <f>MATCH($A13&amp;"R"&amp;AC$1,'Match Schedule'!$O$2:$O$99,0)</f>
        <v>#N/A</v>
      </c>
      <c r="AD13" s="132">
        <f>MATCH($A13&amp;"R"&amp;AD$1,'Match Schedule'!$O$2:$O$99,0)</f>
        <v>38</v>
      </c>
      <c r="AE13" s="132">
        <f>MATCH($A13&amp;"R"&amp;AE$1,'Match Schedule'!$P$2:$P$99,0)</f>
        <v>3</v>
      </c>
      <c r="AF13" s="132">
        <f>MATCH($A13&amp;"R"&amp;AF$1,'Match Schedule'!$P$2:$P$99,0)</f>
        <v>30</v>
      </c>
      <c r="AG13" s="132" t="e">
        <f>MATCH($A13&amp;"R"&amp;AG$1,'Match Schedule'!$P$2:$P$99,0)</f>
        <v>#N/A</v>
      </c>
    </row>
    <row r="14" spans="1:33" ht="12.75">
      <c r="A14" s="107">
        <f>Teams!A20</f>
        <v>13</v>
      </c>
      <c r="B14" s="107">
        <f>Teams!B20</f>
        <v>1778</v>
      </c>
      <c r="C14" s="107" t="str">
        <f>Teams!C20</f>
        <v>Lego_Lords</v>
      </c>
      <c r="D14" s="108">
        <f>IF(ISNA(O14),"",O14)</f>
        <v>135</v>
      </c>
      <c r="E14" s="108">
        <f>IF(ISNA(P14),"",P14)</f>
        <v>140</v>
      </c>
      <c r="F14" s="108">
        <f>IF(ISNA(Q14),"",Q14)</f>
        <v>125</v>
      </c>
      <c r="G14" s="109">
        <f>MAX(D14:F14)</f>
        <v>140</v>
      </c>
      <c r="H14" s="110">
        <f t="shared" si="4"/>
        <v>7</v>
      </c>
      <c r="I14" s="111">
        <f>SUM(D14:F14)-G14-J14</f>
        <v>135</v>
      </c>
      <c r="J14" s="111">
        <f>MIN(D14:F14)</f>
        <v>125</v>
      </c>
      <c r="K14" s="112">
        <f>G14+I14/1000+J14/1000000</f>
        <v>140.135125</v>
      </c>
      <c r="L14" s="115">
        <f t="shared" si="8"/>
        <v>7</v>
      </c>
      <c r="M14" s="114">
        <f>G14+I14/1000+J14/1000000+(12-A14)/100000000</f>
        <v>140.13512498999998</v>
      </c>
      <c r="O14">
        <f>INDEX('Score List'!$D$4:$D$198,MATCH($A14&amp;"R"&amp;O$1,'Score List'!$AB$4:$AB$198,0),1)</f>
        <v>135</v>
      </c>
      <c r="P14">
        <f>INDEX('Score List'!$D$4:$D$198,MATCH($A14&amp;"R"&amp;P$1,'Score List'!$AB$4:$AB$198,0),1)</f>
        <v>140</v>
      </c>
      <c r="Q14">
        <f>INDEX('Score List'!$D$4:$D$198,MATCH($A14&amp;"R"&amp;Q$1,'Score List'!$AB$4:$AB$198,0),1)</f>
        <v>125</v>
      </c>
      <c r="R14" t="e">
        <f>INDEX('Score List'!$D$4:$D$198,MATCH($A14&amp;"R"&amp;R$1,'Score List'!$AB$4:$AB$198,0),1)</f>
        <v>#N/A</v>
      </c>
      <c r="S14" t="e">
        <f>INDEX('Score List'!$D$4:$D$198,MATCH($A14&amp;"R"&amp;S$1,'Score List'!$AB$4:$AB$198,0),1)</f>
        <v>#N/A</v>
      </c>
      <c r="T14" t="e">
        <f>INDEX('Score List'!$D$4:$D$198,MATCH($A14&amp;"R"&amp;T$1,'Score List'!$AB$4:$AB$198,0),1)</f>
        <v>#N/A</v>
      </c>
      <c r="U14" s="108">
        <f t="shared" si="10"/>
        <v>135</v>
      </c>
      <c r="V14" s="108">
        <f t="shared" si="11"/>
        <v>140</v>
      </c>
      <c r="W14" s="108">
        <f t="shared" si="12"/>
        <v>125</v>
      </c>
      <c r="X14" s="317">
        <f>INDEX('Match Schedule'!$C$2:$C111,IF(ISNUMBER(AB14),AB14,AE14),1)</f>
        <v>0.5638888888888889</v>
      </c>
      <c r="Y14" s="317">
        <f>INDEX('Match Schedule'!$C$2:$C111,IF(ISNUMBER(AC14),AC14,AF14),1)</f>
        <v>0.5868055555555556</v>
      </c>
      <c r="Z14" s="317">
        <f>INDEX('Match Schedule'!$C$2:$C111,IF(ISNUMBER(AD14),AD14,AG14),1)</f>
        <v>0.6784722222222221</v>
      </c>
      <c r="AA14" s="317">
        <f t="shared" si="13"/>
      </c>
      <c r="AB14" s="132">
        <f>MATCH($A14&amp;"R"&amp;AB$1,'Match Schedule'!$O$2:$O$99,0)</f>
        <v>4</v>
      </c>
      <c r="AC14" s="132" t="e">
        <f>MATCH($A14&amp;"R"&amp;AC$1,'Match Schedule'!$O$2:$O$99,0)</f>
        <v>#N/A</v>
      </c>
      <c r="AD14" s="132">
        <f>MATCH($A14&amp;"R"&amp;AD$1,'Match Schedule'!$O$2:$O$99,0)</f>
        <v>42</v>
      </c>
      <c r="AE14" s="132" t="e">
        <f>MATCH($A14&amp;"R"&amp;AE$1,'Match Schedule'!$P$2:$P$99,0)</f>
        <v>#N/A</v>
      </c>
      <c r="AF14" s="132">
        <f>MATCH($A14&amp;"R"&amp;AF$1,'Match Schedule'!$P$2:$P$99,0)</f>
        <v>12</v>
      </c>
      <c r="AG14" s="132" t="e">
        <f>MATCH($A14&amp;"R"&amp;AG$1,'Match Schedule'!$P$2:$P$99,0)</f>
        <v>#N/A</v>
      </c>
    </row>
    <row r="15" spans="1:33" ht="12.75">
      <c r="A15" s="107">
        <f>Teams!A21</f>
        <v>14</v>
      </c>
      <c r="B15" s="107">
        <f>Teams!B21</f>
        <v>1342</v>
      </c>
      <c r="C15" s="107" t="str">
        <f>Teams!C21</f>
        <v>Master_MindStorms</v>
      </c>
      <c r="D15" s="108">
        <f aca="true" t="shared" si="14" ref="D15:D25">IF(ISNA(O15),"",O15)</f>
        <v>45</v>
      </c>
      <c r="E15" s="108">
        <f aca="true" t="shared" si="15" ref="E15:E25">IF(ISNA(P15),"",P15)</f>
        <v>30</v>
      </c>
      <c r="F15" s="108">
        <f aca="true" t="shared" si="16" ref="F15:F25">IF(ISNA(Q15),"",Q15)</f>
        <v>15</v>
      </c>
      <c r="G15" s="109">
        <f aca="true" t="shared" si="17" ref="G15:G25">MAX(D15:F15)</f>
        <v>45</v>
      </c>
      <c r="H15" s="110">
        <f aca="true" t="shared" si="18" ref="H15:H25">RANK(K15,K$2:K$25)</f>
        <v>23</v>
      </c>
      <c r="I15" s="111">
        <f aca="true" t="shared" si="19" ref="I15:I25">SUM(D15:F15)-G15-J15</f>
        <v>30</v>
      </c>
      <c r="J15" s="111">
        <f aca="true" t="shared" si="20" ref="J15:J25">MIN(D15:F15)</f>
        <v>15</v>
      </c>
      <c r="K15" s="112">
        <f aca="true" t="shared" si="21" ref="K15:K25">G15+I15/1000+J15/1000000</f>
        <v>45.030015</v>
      </c>
      <c r="L15" s="115">
        <f aca="true" t="shared" si="22" ref="L15:L25">RANK(M15,M$2:M$27)</f>
        <v>23</v>
      </c>
      <c r="M15" s="114">
        <f aca="true" t="shared" si="23" ref="M15:M25">G15+I15/1000+J15/1000000+(12-A15)/100000000</f>
        <v>45.03001498</v>
      </c>
      <c r="O15">
        <f>INDEX('Score List'!$D$4:$D$198,MATCH($A15&amp;"R"&amp;O$1,'Score List'!$AB$4:$AB$198,0),1)</f>
        <v>45</v>
      </c>
      <c r="P15">
        <f>INDEX('Score List'!$D$4:$D$198,MATCH($A15&amp;"R"&amp;P$1,'Score List'!$AB$4:$AB$198,0),1)</f>
        <v>30</v>
      </c>
      <c r="Q15">
        <f>INDEX('Score List'!$D$4:$D$198,MATCH($A15&amp;"R"&amp;Q$1,'Score List'!$AB$4:$AB$198,0),1)</f>
        <v>15</v>
      </c>
      <c r="R15" t="e">
        <f>INDEX('Score List'!$D$4:$D$198,MATCH($A15&amp;"R"&amp;R$1,'Score List'!$AB$4:$AB$198,0),1)</f>
        <v>#N/A</v>
      </c>
      <c r="S15" t="e">
        <f>INDEX('Score List'!$D$4:$D$198,MATCH($A15&amp;"R"&amp;S$1,'Score List'!$AB$4:$AB$198,0),1)</f>
        <v>#N/A</v>
      </c>
      <c r="T15" t="e">
        <f>INDEX('Score List'!$D$4:$D$198,MATCH($A15&amp;"R"&amp;T$1,'Score List'!$AB$4:$AB$198,0),1)</f>
        <v>#N/A</v>
      </c>
      <c r="U15" s="108">
        <f t="shared" si="10"/>
        <v>45</v>
      </c>
      <c r="V15" s="108">
        <f t="shared" si="11"/>
        <v>30</v>
      </c>
      <c r="W15" s="108">
        <f t="shared" si="12"/>
        <v>15</v>
      </c>
      <c r="X15" s="317">
        <f>INDEX('Match Schedule'!$C$2:$C112,IF(ISNUMBER(AB15),AB15,AE15),1)</f>
        <v>0.5638888888888889</v>
      </c>
      <c r="Y15" s="317">
        <f>INDEX('Match Schedule'!$C$2:$C112,IF(ISNUMBER(AC15),AC15,AF15),1)</f>
        <v>0.5895833333333333</v>
      </c>
      <c r="Z15" s="317">
        <f>INDEX('Match Schedule'!$C$2:$C112,IF(ISNUMBER(AD15),AD15,AG15),1)</f>
        <v>0.6756944444444444</v>
      </c>
      <c r="AA15" s="317">
        <f t="shared" si="13"/>
      </c>
      <c r="AB15" s="132" t="e">
        <f>MATCH($A15&amp;"R"&amp;AB$1,'Match Schedule'!$O$2:$O$99,0)</f>
        <v>#N/A</v>
      </c>
      <c r="AC15" s="132">
        <f>MATCH($A15&amp;"R"&amp;AC$1,'Match Schedule'!$O$2:$O$99,0)</f>
        <v>13</v>
      </c>
      <c r="AD15" s="132" t="e">
        <f>MATCH($A15&amp;"R"&amp;AD$1,'Match Schedule'!$O$2:$O$99,0)</f>
        <v>#N/A</v>
      </c>
      <c r="AE15" s="132">
        <f>MATCH($A15&amp;"R"&amp;AE$1,'Match Schedule'!$P$2:$P$99,0)</f>
        <v>4</v>
      </c>
      <c r="AF15" s="132" t="e">
        <f>MATCH($A15&amp;"R"&amp;AF$1,'Match Schedule'!$P$2:$P$99,0)</f>
        <v>#N/A</v>
      </c>
      <c r="AG15" s="132">
        <f>MATCH($A15&amp;"R"&amp;AG$1,'Match Schedule'!$P$2:$P$99,0)</f>
        <v>41</v>
      </c>
    </row>
    <row r="16" spans="1:33" ht="12.75">
      <c r="A16" s="107">
        <f>Teams!A22</f>
        <v>15</v>
      </c>
      <c r="B16" s="107">
        <f>Teams!B22</f>
        <v>3641</v>
      </c>
      <c r="C16" s="107" t="str">
        <f>Teams!C22</f>
        <v>Lego_Sages</v>
      </c>
      <c r="D16" s="108">
        <f t="shared" si="14"/>
        <v>110</v>
      </c>
      <c r="E16" s="108">
        <f t="shared" si="15"/>
        <v>120</v>
      </c>
      <c r="F16" s="108">
        <f t="shared" si="16"/>
        <v>105</v>
      </c>
      <c r="G16" s="109">
        <f t="shared" si="17"/>
        <v>120</v>
      </c>
      <c r="H16" s="110">
        <f t="shared" si="18"/>
        <v>11</v>
      </c>
      <c r="I16" s="111">
        <f t="shared" si="19"/>
        <v>110</v>
      </c>
      <c r="J16" s="111">
        <f t="shared" si="20"/>
        <v>105</v>
      </c>
      <c r="K16" s="112">
        <f t="shared" si="21"/>
        <v>120.110105</v>
      </c>
      <c r="L16" s="115">
        <f t="shared" si="22"/>
        <v>11</v>
      </c>
      <c r="M16" s="114">
        <f t="shared" si="23"/>
        <v>120.11010497000001</v>
      </c>
      <c r="O16">
        <f>INDEX('Score List'!$D$4:$D$198,MATCH($A16&amp;"R"&amp;O$1,'Score List'!$AB$4:$AB$198,0),1)</f>
        <v>110</v>
      </c>
      <c r="P16">
        <f>INDEX('Score List'!$D$4:$D$198,MATCH($A16&amp;"R"&amp;P$1,'Score List'!$AB$4:$AB$198,0),1)</f>
        <v>120</v>
      </c>
      <c r="Q16">
        <f>INDEX('Score List'!$D$4:$D$198,MATCH($A16&amp;"R"&amp;Q$1,'Score List'!$AB$4:$AB$198,0),1)</f>
        <v>105</v>
      </c>
      <c r="R16" t="e">
        <f>INDEX('Score List'!$D$4:$D$198,MATCH($A16&amp;"R"&amp;R$1,'Score List'!$AB$4:$AB$198,0),1)</f>
        <v>#N/A</v>
      </c>
      <c r="S16" t="e">
        <f>INDEX('Score List'!$D$4:$D$198,MATCH($A16&amp;"R"&amp;S$1,'Score List'!$AB$4:$AB$198,0),1)</f>
        <v>#N/A</v>
      </c>
      <c r="T16" t="e">
        <f>INDEX('Score List'!$D$4:$D$198,MATCH($A16&amp;"R"&amp;T$1,'Score List'!$AB$4:$AB$198,0),1)</f>
        <v>#N/A</v>
      </c>
      <c r="U16" s="108">
        <f t="shared" si="10"/>
        <v>110</v>
      </c>
      <c r="V16" s="108">
        <f t="shared" si="11"/>
        <v>120</v>
      </c>
      <c r="W16" s="108">
        <f t="shared" si="12"/>
        <v>105</v>
      </c>
      <c r="X16" s="317">
        <f>INDEX('Match Schedule'!$C$2:$C113,IF(ISNUMBER(AB16),AB16,AE16),1)</f>
        <v>0.5666666666666667</v>
      </c>
      <c r="Y16" s="317">
        <f>INDEX('Match Schedule'!$C$2:$C113,IF(ISNUMBER(AC16),AC16,AF16),1)</f>
        <v>0.5895833333333333</v>
      </c>
      <c r="Z16" s="317">
        <f>INDEX('Match Schedule'!$C$2:$C113,IF(ISNUMBER(AD16),AD16,AG16),1)</f>
        <v>0.6729166666666666</v>
      </c>
      <c r="AA16" s="317">
        <f t="shared" si="13"/>
      </c>
      <c r="AB16" s="132">
        <f>MATCH($A16&amp;"R"&amp;AB$1,'Match Schedule'!$O$2:$O$99,0)</f>
        <v>5</v>
      </c>
      <c r="AC16" s="132" t="e">
        <f>MATCH($A16&amp;"R"&amp;AC$1,'Match Schedule'!$O$2:$O$99,0)</f>
        <v>#N/A</v>
      </c>
      <c r="AD16" s="132" t="e">
        <f>MATCH($A16&amp;"R"&amp;AD$1,'Match Schedule'!$O$2:$O$99,0)</f>
        <v>#N/A</v>
      </c>
      <c r="AE16" s="132" t="e">
        <f>MATCH($A16&amp;"R"&amp;AE$1,'Match Schedule'!$P$2:$P$99,0)</f>
        <v>#N/A</v>
      </c>
      <c r="AF16" s="132">
        <f>MATCH($A16&amp;"R"&amp;AF$1,'Match Schedule'!$P$2:$P$99,0)</f>
        <v>13</v>
      </c>
      <c r="AG16" s="132">
        <f>MATCH($A16&amp;"R"&amp;AG$1,'Match Schedule'!$P$2:$P$99,0)</f>
        <v>40</v>
      </c>
    </row>
    <row r="17" spans="1:33" ht="12.75">
      <c r="A17" s="107">
        <f>Teams!A23</f>
        <v>16</v>
      </c>
      <c r="B17" s="107">
        <f>Teams!B23</f>
        <v>6733</v>
      </c>
      <c r="C17" s="107" t="str">
        <f>Teams!C23</f>
        <v>St, Joseph Atherton</v>
      </c>
      <c r="D17" s="108">
        <f t="shared" si="14"/>
        <v>80</v>
      </c>
      <c r="E17" s="108">
        <f t="shared" si="15"/>
        <v>105</v>
      </c>
      <c r="F17" s="108">
        <f t="shared" si="16"/>
        <v>90</v>
      </c>
      <c r="G17" s="109">
        <f t="shared" si="17"/>
        <v>105</v>
      </c>
      <c r="H17" s="110">
        <f t="shared" si="18"/>
        <v>13</v>
      </c>
      <c r="I17" s="111">
        <f t="shared" si="19"/>
        <v>90</v>
      </c>
      <c r="J17" s="111">
        <f t="shared" si="20"/>
        <v>80</v>
      </c>
      <c r="K17" s="112">
        <f t="shared" si="21"/>
        <v>105.09008</v>
      </c>
      <c r="L17" s="115">
        <f t="shared" si="22"/>
        <v>13</v>
      </c>
      <c r="M17" s="114">
        <f t="shared" si="23"/>
        <v>105.09007996</v>
      </c>
      <c r="O17">
        <f>INDEX('Score List'!$D$4:$D$198,MATCH($A17&amp;"R"&amp;O$1,'Score List'!$AB$4:$AB$198,0),1)</f>
        <v>80</v>
      </c>
      <c r="P17">
        <f>INDEX('Score List'!$D$4:$D$198,MATCH($A17&amp;"R"&amp;P$1,'Score List'!$AB$4:$AB$198,0),1)</f>
        <v>105</v>
      </c>
      <c r="Q17">
        <f>INDEX('Score List'!$D$4:$D$198,MATCH($A17&amp;"R"&amp;Q$1,'Score List'!$AB$4:$AB$198,0),1)</f>
        <v>90</v>
      </c>
      <c r="R17" t="e">
        <f>INDEX('Score List'!$D$4:$D$198,MATCH($A17&amp;"R"&amp;R$1,'Score List'!$AB$4:$AB$198,0),1)</f>
        <v>#N/A</v>
      </c>
      <c r="S17" t="e">
        <f>INDEX('Score List'!$D$4:$D$198,MATCH($A17&amp;"R"&amp;S$1,'Score List'!$AB$4:$AB$198,0),1)</f>
        <v>#N/A</v>
      </c>
      <c r="T17" t="e">
        <f>INDEX('Score List'!$D$4:$D$198,MATCH($A17&amp;"R"&amp;T$1,'Score List'!$AB$4:$AB$198,0),1)</f>
        <v>#N/A</v>
      </c>
      <c r="U17" s="108">
        <f t="shared" si="10"/>
        <v>80</v>
      </c>
      <c r="V17" s="108">
        <f t="shared" si="11"/>
        <v>105</v>
      </c>
      <c r="W17" s="108">
        <f t="shared" si="12"/>
        <v>90</v>
      </c>
      <c r="X17" s="317">
        <f>INDEX('Match Schedule'!$C$2:$C114,IF(ISNUMBER(AB17),AB17,AE17),1)</f>
        <v>0.5666666666666667</v>
      </c>
      <c r="Y17" s="317">
        <f>INDEX('Match Schedule'!$C$2:$C114,IF(ISNUMBER(AC17),AC17,AF17),1)</f>
        <v>0.5923611111111111</v>
      </c>
      <c r="Z17" s="317">
        <f>INDEX('Match Schedule'!$C$2:$C114,IF(ISNUMBER(AD17),AD17,AG17),1)</f>
        <v>0.6784722222222221</v>
      </c>
      <c r="AA17" s="317">
        <f t="shared" si="13"/>
      </c>
      <c r="AB17" s="132" t="e">
        <f>MATCH($A17&amp;"R"&amp;AB$1,'Match Schedule'!$O$2:$O$99,0)</f>
        <v>#N/A</v>
      </c>
      <c r="AC17" s="132">
        <f>MATCH($A17&amp;"R"&amp;AC$1,'Match Schedule'!$O$2:$O$99,0)</f>
        <v>14</v>
      </c>
      <c r="AD17" s="132" t="e">
        <f>MATCH($A17&amp;"R"&amp;AD$1,'Match Schedule'!$O$2:$O$99,0)</f>
        <v>#N/A</v>
      </c>
      <c r="AE17" s="132">
        <f>MATCH($A17&amp;"R"&amp;AE$1,'Match Schedule'!$P$2:$P$99,0)</f>
        <v>5</v>
      </c>
      <c r="AF17" s="132" t="e">
        <f>MATCH($A17&amp;"R"&amp;AF$1,'Match Schedule'!$P$2:$P$99,0)</f>
        <v>#N/A</v>
      </c>
      <c r="AG17" s="132">
        <f>MATCH($A17&amp;"R"&amp;AG$1,'Match Schedule'!$P$2:$P$99,0)</f>
        <v>42</v>
      </c>
    </row>
    <row r="18" spans="1:33" ht="12.75">
      <c r="A18" s="107">
        <f>Teams!A24</f>
        <v>17</v>
      </c>
      <c r="B18" s="107">
        <f>Teams!B24</f>
        <v>5558</v>
      </c>
      <c r="C18" s="107" t="str">
        <f>Teams!C24</f>
        <v>Springer_Starbots</v>
      </c>
      <c r="D18" s="108">
        <f t="shared" si="14"/>
        <v>45</v>
      </c>
      <c r="E18" s="108">
        <f t="shared" si="15"/>
        <v>30</v>
      </c>
      <c r="F18" s="108">
        <f t="shared" si="16"/>
        <v>0</v>
      </c>
      <c r="G18" s="109">
        <f t="shared" si="17"/>
        <v>45</v>
      </c>
      <c r="H18" s="110">
        <f t="shared" si="18"/>
        <v>24</v>
      </c>
      <c r="I18" s="111">
        <f t="shared" si="19"/>
        <v>30</v>
      </c>
      <c r="J18" s="111">
        <f t="shared" si="20"/>
        <v>0</v>
      </c>
      <c r="K18" s="112">
        <f t="shared" si="21"/>
        <v>45.03</v>
      </c>
      <c r="L18" s="115">
        <f t="shared" si="22"/>
        <v>24</v>
      </c>
      <c r="M18" s="114">
        <f t="shared" si="23"/>
        <v>45.029999950000004</v>
      </c>
      <c r="O18">
        <f>INDEX('Score List'!$D$4:$D$198,MATCH($A18&amp;"R"&amp;O$1,'Score List'!$AB$4:$AB$198,0),1)</f>
        <v>45</v>
      </c>
      <c r="P18">
        <f>INDEX('Score List'!$D$4:$D$198,MATCH($A18&amp;"R"&amp;P$1,'Score List'!$AB$4:$AB$198,0),1)</f>
        <v>30</v>
      </c>
      <c r="Q18">
        <f>INDEX('Score List'!$D$4:$D$198,MATCH($A18&amp;"R"&amp;Q$1,'Score List'!$AB$4:$AB$198,0),1)</f>
        <v>0</v>
      </c>
      <c r="R18" t="e">
        <f>INDEX('Score List'!$D$4:$D$198,MATCH($A18&amp;"R"&amp;R$1,'Score List'!$AB$4:$AB$198,0),1)</f>
        <v>#N/A</v>
      </c>
      <c r="S18" t="e">
        <f>INDEX('Score List'!$D$4:$D$198,MATCH($A18&amp;"R"&amp;S$1,'Score List'!$AB$4:$AB$198,0),1)</f>
        <v>#N/A</v>
      </c>
      <c r="T18" t="e">
        <f>INDEX('Score List'!$D$4:$D$198,MATCH($A18&amp;"R"&amp;T$1,'Score List'!$AB$4:$AB$198,0),1)</f>
        <v>#N/A</v>
      </c>
      <c r="U18" s="108">
        <f t="shared" si="10"/>
        <v>45</v>
      </c>
      <c r="V18" s="108">
        <f t="shared" si="11"/>
        <v>30</v>
      </c>
      <c r="W18" s="108">
        <f t="shared" si="12"/>
        <v>0</v>
      </c>
      <c r="X18" s="317">
        <f>INDEX('Match Schedule'!$C$2:$C115,IF(ISNUMBER(AB18),AB18,AE18),1)</f>
        <v>0.5694444444444444</v>
      </c>
      <c r="Y18" s="317">
        <f>INDEX('Match Schedule'!$C$2:$C115,IF(ISNUMBER(AC18),AC18,AF18),1)</f>
        <v>0.5923611111111111</v>
      </c>
      <c r="Z18" s="317">
        <f>INDEX('Match Schedule'!$C$2:$C115,IF(ISNUMBER(AD18),AD18,AG18),1)</f>
        <v>0.6729166666666666</v>
      </c>
      <c r="AA18" s="317">
        <f t="shared" si="13"/>
      </c>
      <c r="AB18" s="132">
        <f>MATCH($A18&amp;"R"&amp;AB$1,'Match Schedule'!$O$2:$O$99,0)</f>
        <v>6</v>
      </c>
      <c r="AC18" s="132" t="e">
        <f>MATCH($A18&amp;"R"&amp;AC$1,'Match Schedule'!$O$2:$O$99,0)</f>
        <v>#N/A</v>
      </c>
      <c r="AD18" s="132">
        <f>MATCH($A18&amp;"R"&amp;AD$1,'Match Schedule'!$O$2:$O$99,0)</f>
        <v>40</v>
      </c>
      <c r="AE18" s="132" t="e">
        <f>MATCH($A18&amp;"R"&amp;AE$1,'Match Schedule'!$P$2:$P$99,0)</f>
        <v>#N/A</v>
      </c>
      <c r="AF18" s="132">
        <f>MATCH($A18&amp;"R"&amp;AF$1,'Match Schedule'!$P$2:$P$99,0)</f>
        <v>14</v>
      </c>
      <c r="AG18" s="132" t="e">
        <f>MATCH($A18&amp;"R"&amp;AG$1,'Match Schedule'!$P$2:$P$99,0)</f>
        <v>#N/A</v>
      </c>
    </row>
    <row r="19" spans="1:33" ht="12.75">
      <c r="A19" s="107">
        <f>Teams!A25</f>
        <v>18</v>
      </c>
      <c r="B19" s="107">
        <f>Teams!B25</f>
        <v>4966</v>
      </c>
      <c r="C19" s="107" t="str">
        <f>Teams!C25</f>
        <v>Lego_Lightning</v>
      </c>
      <c r="D19" s="108">
        <f t="shared" si="14"/>
        <v>80</v>
      </c>
      <c r="E19" s="108">
        <f t="shared" si="15"/>
        <v>100</v>
      </c>
      <c r="F19" s="108">
        <f t="shared" si="16"/>
        <v>60</v>
      </c>
      <c r="G19" s="109">
        <f t="shared" si="17"/>
        <v>100</v>
      </c>
      <c r="H19" s="110">
        <f t="shared" si="18"/>
        <v>15</v>
      </c>
      <c r="I19" s="111">
        <f t="shared" si="19"/>
        <v>80</v>
      </c>
      <c r="J19" s="111">
        <f t="shared" si="20"/>
        <v>60</v>
      </c>
      <c r="K19" s="112">
        <f t="shared" si="21"/>
        <v>100.08006</v>
      </c>
      <c r="L19" s="115">
        <f t="shared" si="22"/>
        <v>15</v>
      </c>
      <c r="M19" s="114">
        <f t="shared" si="23"/>
        <v>100.08005994</v>
      </c>
      <c r="O19">
        <f>INDEX('Score List'!$D$4:$D$198,MATCH($A19&amp;"R"&amp;O$1,'Score List'!$AB$4:$AB$198,0),1)</f>
        <v>80</v>
      </c>
      <c r="P19">
        <f>INDEX('Score List'!$D$4:$D$198,MATCH($A19&amp;"R"&amp;P$1,'Score List'!$AB$4:$AB$198,0),1)</f>
        <v>100</v>
      </c>
      <c r="Q19">
        <f>INDEX('Score List'!$D$4:$D$198,MATCH($A19&amp;"R"&amp;Q$1,'Score List'!$AB$4:$AB$198,0),1)</f>
        <v>60</v>
      </c>
      <c r="R19" t="e">
        <f>INDEX('Score List'!$D$4:$D$198,MATCH($A19&amp;"R"&amp;R$1,'Score List'!$AB$4:$AB$198,0),1)</f>
        <v>#N/A</v>
      </c>
      <c r="S19" t="e">
        <f>INDEX('Score List'!$D$4:$D$198,MATCH($A19&amp;"R"&amp;S$1,'Score List'!$AB$4:$AB$198,0),1)</f>
        <v>#N/A</v>
      </c>
      <c r="T19" t="e">
        <f>INDEX('Score List'!$D$4:$D$198,MATCH($A19&amp;"R"&amp;T$1,'Score List'!$AB$4:$AB$198,0),1)</f>
        <v>#N/A</v>
      </c>
      <c r="U19" s="108">
        <f t="shared" si="10"/>
        <v>80</v>
      </c>
      <c r="V19" s="108">
        <f t="shared" si="11"/>
        <v>100</v>
      </c>
      <c r="W19" s="108">
        <f t="shared" si="12"/>
        <v>60</v>
      </c>
      <c r="X19" s="317">
        <f>INDEX('Match Schedule'!$C$2:$C116,IF(ISNUMBER(AB19),AB19,AE19),1)</f>
        <v>0.5694444444444444</v>
      </c>
      <c r="Y19" s="317">
        <f>INDEX('Match Schedule'!$C$2:$C116,IF(ISNUMBER(AC19),AC19,AF19),1)</f>
        <v>0.5868055555555556</v>
      </c>
      <c r="Z19" s="317">
        <f>INDEX('Match Schedule'!$C$2:$C116,IF(ISNUMBER(AD19),AD19,AG19),1)</f>
        <v>0.6756944444444444</v>
      </c>
      <c r="AA19" s="317">
        <f t="shared" si="13"/>
      </c>
      <c r="AB19" s="132" t="e">
        <f>MATCH($A19&amp;"R"&amp;AB$1,'Match Schedule'!$O$2:$O$99,0)</f>
        <v>#N/A</v>
      </c>
      <c r="AC19" s="132">
        <f>MATCH($A19&amp;"R"&amp;AC$1,'Match Schedule'!$O$2:$O$99,0)</f>
        <v>12</v>
      </c>
      <c r="AD19" s="132">
        <f>MATCH($A19&amp;"R"&amp;AD$1,'Match Schedule'!$O$2:$O$99,0)</f>
        <v>41</v>
      </c>
      <c r="AE19" s="132">
        <f>MATCH($A19&amp;"R"&amp;AE$1,'Match Schedule'!$P$2:$P$99,0)</f>
        <v>6</v>
      </c>
      <c r="AF19" s="132" t="e">
        <f>MATCH($A19&amp;"R"&amp;AF$1,'Match Schedule'!$P$2:$P$99,0)</f>
        <v>#N/A</v>
      </c>
      <c r="AG19" s="132" t="e">
        <f>MATCH($A19&amp;"R"&amp;AG$1,'Match Schedule'!$P$2:$P$99,0)</f>
        <v>#N/A</v>
      </c>
    </row>
    <row r="20" spans="1:33" ht="12.75">
      <c r="A20" s="107">
        <f>Teams!A26</f>
        <v>19</v>
      </c>
      <c r="B20" s="107">
        <f>Teams!B26</f>
        <v>3763</v>
      </c>
      <c r="C20" s="107" t="str">
        <f>Teams!C26</f>
        <v>SAPphire Force</v>
      </c>
      <c r="D20" s="108">
        <f t="shared" si="14"/>
        <v>30</v>
      </c>
      <c r="E20" s="108">
        <f t="shared" si="15"/>
        <v>100</v>
      </c>
      <c r="F20" s="108">
        <f t="shared" si="16"/>
        <v>105</v>
      </c>
      <c r="G20" s="109">
        <f t="shared" si="17"/>
        <v>105</v>
      </c>
      <c r="H20" s="110">
        <f t="shared" si="18"/>
        <v>12</v>
      </c>
      <c r="I20" s="111">
        <f t="shared" si="19"/>
        <v>100</v>
      </c>
      <c r="J20" s="111">
        <f t="shared" si="20"/>
        <v>30</v>
      </c>
      <c r="K20" s="112">
        <f t="shared" si="21"/>
        <v>105.10002999999999</v>
      </c>
      <c r="L20" s="115">
        <f t="shared" si="22"/>
        <v>12</v>
      </c>
      <c r="M20" s="114">
        <f t="shared" si="23"/>
        <v>105.10002992999999</v>
      </c>
      <c r="O20">
        <f>INDEX('Score List'!$D$4:$D$198,MATCH($A20&amp;"R"&amp;O$1,'Score List'!$AB$4:$AB$198,0),1)</f>
        <v>30</v>
      </c>
      <c r="P20">
        <f>INDEX('Score List'!$D$4:$D$198,MATCH($A20&amp;"R"&amp;P$1,'Score List'!$AB$4:$AB$198,0),1)</f>
        <v>100</v>
      </c>
      <c r="Q20">
        <f>INDEX('Score List'!$D$4:$D$198,MATCH($A20&amp;"R"&amp;Q$1,'Score List'!$AB$4:$AB$198,0),1)</f>
        <v>105</v>
      </c>
      <c r="R20" t="e">
        <f>INDEX('Score List'!$D$4:$D$198,MATCH($A20&amp;"R"&amp;R$1,'Score List'!$AB$4:$AB$198,0),1)</f>
        <v>#N/A</v>
      </c>
      <c r="S20" t="e">
        <f>INDEX('Score List'!$D$4:$D$198,MATCH($A20&amp;"R"&amp;S$1,'Score List'!$AB$4:$AB$198,0),1)</f>
        <v>#N/A</v>
      </c>
      <c r="T20" t="e">
        <f>INDEX('Score List'!$D$4:$D$198,MATCH($A20&amp;"R"&amp;T$1,'Score List'!$AB$4:$AB$198,0),1)</f>
        <v>#N/A</v>
      </c>
      <c r="U20" s="108">
        <f t="shared" si="10"/>
        <v>30</v>
      </c>
      <c r="V20" s="108">
        <f t="shared" si="11"/>
        <v>100</v>
      </c>
      <c r="W20" s="108">
        <f t="shared" si="12"/>
        <v>105</v>
      </c>
      <c r="X20" s="317">
        <f>INDEX('Match Schedule'!$C$2:$C117,IF(ISNUMBER(AB20),AB20,AE20),1)</f>
        <v>0.5722222222222222</v>
      </c>
      <c r="Y20" s="317">
        <f>INDEX('Match Schedule'!$C$2:$C117,IF(ISNUMBER(AC20),AC20,AF20),1)</f>
        <v>0.5951388888888889</v>
      </c>
      <c r="Z20" s="317">
        <f>INDEX('Match Schedule'!$C$2:$C117,IF(ISNUMBER(AD20),AD20,AG20),1)</f>
        <v>0.6305555555555555</v>
      </c>
      <c r="AA20" s="317">
        <f t="shared" si="13"/>
      </c>
      <c r="AB20" s="132">
        <f>MATCH($A20&amp;"R"&amp;AB$1,'Match Schedule'!$O$2:$O$99,0)</f>
        <v>7</v>
      </c>
      <c r="AC20" s="132" t="e">
        <f>MATCH($A20&amp;"R"&amp;AC$1,'Match Schedule'!$O$2:$O$99,0)</f>
        <v>#N/A</v>
      </c>
      <c r="AD20" s="132" t="e">
        <f>MATCH($A20&amp;"R"&amp;AD$1,'Match Schedule'!$O$2:$O$99,0)</f>
        <v>#N/A</v>
      </c>
      <c r="AE20" s="132" t="e">
        <f>MATCH($A20&amp;"R"&amp;AE$1,'Match Schedule'!$P$2:$P$99,0)</f>
        <v>#N/A</v>
      </c>
      <c r="AF20" s="132">
        <f>MATCH($A20&amp;"R"&amp;AF$1,'Match Schedule'!$P$2:$P$99,0)</f>
        <v>15</v>
      </c>
      <c r="AG20" s="132">
        <f>MATCH($A20&amp;"R"&amp;AG$1,'Match Schedule'!$P$2:$P$99,0)</f>
        <v>25</v>
      </c>
    </row>
    <row r="21" spans="1:33" ht="12.75">
      <c r="A21" s="107">
        <f>Teams!A27</f>
        <v>20</v>
      </c>
      <c r="B21" s="107">
        <f>Teams!B27</f>
        <v>6914</v>
      </c>
      <c r="C21" s="107" t="str">
        <f>Teams!C27</f>
        <v>Bullis_Boyz</v>
      </c>
      <c r="D21" s="108">
        <f t="shared" si="14"/>
        <v>55</v>
      </c>
      <c r="E21" s="108">
        <f t="shared" si="15"/>
        <v>30</v>
      </c>
      <c r="F21" s="108">
        <f t="shared" si="16"/>
        <v>60</v>
      </c>
      <c r="G21" s="109">
        <f t="shared" si="17"/>
        <v>60</v>
      </c>
      <c r="H21" s="110">
        <f t="shared" si="18"/>
        <v>22</v>
      </c>
      <c r="I21" s="111">
        <f t="shared" si="19"/>
        <v>55</v>
      </c>
      <c r="J21" s="111">
        <f t="shared" si="20"/>
        <v>30</v>
      </c>
      <c r="K21" s="112">
        <f t="shared" si="21"/>
        <v>60.05503</v>
      </c>
      <c r="L21" s="115">
        <f t="shared" si="22"/>
        <v>22</v>
      </c>
      <c r="M21" s="114">
        <f t="shared" si="23"/>
        <v>60.05502992</v>
      </c>
      <c r="O21">
        <f>INDEX('Score List'!$D$4:$D$198,MATCH($A21&amp;"R"&amp;O$1,'Score List'!$AB$4:$AB$198,0),1)</f>
        <v>55</v>
      </c>
      <c r="P21">
        <f>INDEX('Score List'!$D$4:$D$198,MATCH($A21&amp;"R"&amp;P$1,'Score List'!$AB$4:$AB$198,0),1)</f>
        <v>30</v>
      </c>
      <c r="Q21">
        <f>INDEX('Score List'!$D$4:$D$198,MATCH($A21&amp;"R"&amp;Q$1,'Score List'!$AB$4:$AB$198,0),1)</f>
        <v>60</v>
      </c>
      <c r="R21" t="e">
        <f>INDEX('Score List'!$D$4:$D$198,MATCH($A21&amp;"R"&amp;R$1,'Score List'!$AB$4:$AB$198,0),1)</f>
        <v>#N/A</v>
      </c>
      <c r="S21" t="e">
        <f>INDEX('Score List'!$D$4:$D$198,MATCH($A21&amp;"R"&amp;S$1,'Score List'!$AB$4:$AB$198,0),1)</f>
        <v>#N/A</v>
      </c>
      <c r="T21" t="e">
        <f>INDEX('Score List'!$D$4:$D$198,MATCH($A21&amp;"R"&amp;T$1,'Score List'!$AB$4:$AB$198,0),1)</f>
        <v>#N/A</v>
      </c>
      <c r="U21" s="108">
        <f t="shared" si="10"/>
        <v>55</v>
      </c>
      <c r="V21" s="108">
        <f t="shared" si="11"/>
        <v>30</v>
      </c>
      <c r="W21" s="108">
        <f t="shared" si="12"/>
        <v>60</v>
      </c>
      <c r="X21" s="317">
        <f>INDEX('Match Schedule'!$C$2:$C118,IF(ISNUMBER(AB21),AB21,AE21),1)</f>
        <v>0.5722222222222222</v>
      </c>
      <c r="Y21" s="317">
        <f>INDEX('Match Schedule'!$C$2:$C118,IF(ISNUMBER(AC21),AC21,AF21),1)</f>
        <v>0.5979166666666667</v>
      </c>
      <c r="Z21" s="317">
        <f>INDEX('Match Schedule'!$C$2:$C118,IF(ISNUMBER(AD21),AD21,AG21),1)</f>
        <v>0.625</v>
      </c>
      <c r="AA21" s="317">
        <f t="shared" si="13"/>
      </c>
      <c r="AB21" s="132" t="e">
        <f>MATCH($A21&amp;"R"&amp;AB$1,'Match Schedule'!$O$2:$O$99,0)</f>
        <v>#N/A</v>
      </c>
      <c r="AC21" s="132">
        <f>MATCH($A21&amp;"R"&amp;AC$1,'Match Schedule'!$O$2:$O$99,0)</f>
        <v>16</v>
      </c>
      <c r="AD21" s="132">
        <f>MATCH($A21&amp;"R"&amp;AD$1,'Match Schedule'!$O$2:$O$99,0)</f>
        <v>23</v>
      </c>
      <c r="AE21" s="132">
        <f>MATCH($A21&amp;"R"&amp;AE$1,'Match Schedule'!$P$2:$P$99,0)</f>
        <v>7</v>
      </c>
      <c r="AF21" s="132" t="e">
        <f>MATCH($A21&amp;"R"&amp;AF$1,'Match Schedule'!$P$2:$P$99,0)</f>
        <v>#N/A</v>
      </c>
      <c r="AG21" s="132" t="e">
        <f>MATCH($A21&amp;"R"&amp;AG$1,'Match Schedule'!$P$2:$P$99,0)</f>
        <v>#N/A</v>
      </c>
    </row>
    <row r="22" spans="1:33" ht="12.75">
      <c r="A22" s="107">
        <f>Teams!A28</f>
        <v>21</v>
      </c>
      <c r="B22" s="107">
        <f>Teams!B28</f>
        <v>5817</v>
      </c>
      <c r="C22" s="107" t="str">
        <f>Teams!C28</f>
        <v>Globe_Trotters</v>
      </c>
      <c r="D22" s="108">
        <f t="shared" si="14"/>
        <v>210</v>
      </c>
      <c r="E22" s="108">
        <f t="shared" si="15"/>
        <v>135</v>
      </c>
      <c r="F22" s="108">
        <f t="shared" si="16"/>
        <v>195</v>
      </c>
      <c r="G22" s="109">
        <f t="shared" si="17"/>
        <v>210</v>
      </c>
      <c r="H22" s="110">
        <f t="shared" si="18"/>
        <v>3</v>
      </c>
      <c r="I22" s="111">
        <f t="shared" si="19"/>
        <v>195</v>
      </c>
      <c r="J22" s="111">
        <f t="shared" si="20"/>
        <v>135</v>
      </c>
      <c r="K22" s="112">
        <f t="shared" si="21"/>
        <v>210.195135</v>
      </c>
      <c r="L22" s="115">
        <f t="shared" si="22"/>
        <v>3</v>
      </c>
      <c r="M22" s="114">
        <f t="shared" si="23"/>
        <v>210.19513491</v>
      </c>
      <c r="O22">
        <f>INDEX('Score List'!$D$4:$D$198,MATCH($A22&amp;"R"&amp;O$1,'Score List'!$AB$4:$AB$198,0),1)</f>
        <v>210</v>
      </c>
      <c r="P22">
        <f>INDEX('Score List'!$D$4:$D$198,MATCH($A22&amp;"R"&amp;P$1,'Score List'!$AB$4:$AB$198,0),1)</f>
        <v>135</v>
      </c>
      <c r="Q22">
        <f>INDEX('Score List'!$D$4:$D$198,MATCH($A22&amp;"R"&amp;Q$1,'Score List'!$AB$4:$AB$198,0),1)</f>
        <v>195</v>
      </c>
      <c r="R22" t="e">
        <f>INDEX('Score List'!$D$4:$D$198,MATCH($A22&amp;"R"&amp;R$1,'Score List'!$AB$4:$AB$198,0),1)</f>
        <v>#N/A</v>
      </c>
      <c r="S22" t="e">
        <f>INDEX('Score List'!$D$4:$D$198,MATCH($A22&amp;"R"&amp;S$1,'Score List'!$AB$4:$AB$198,0),1)</f>
        <v>#N/A</v>
      </c>
      <c r="T22" t="e">
        <f>INDEX('Score List'!$D$4:$D$198,MATCH($A22&amp;"R"&amp;T$1,'Score List'!$AB$4:$AB$198,0),1)</f>
        <v>#N/A</v>
      </c>
      <c r="U22" s="108">
        <f t="shared" si="10"/>
        <v>210</v>
      </c>
      <c r="V22" s="108">
        <f t="shared" si="11"/>
        <v>135</v>
      </c>
      <c r="W22" s="108">
        <f t="shared" si="12"/>
        <v>195</v>
      </c>
      <c r="X22" s="317">
        <f>INDEX('Match Schedule'!$C$2:$C119,IF(ISNUMBER(AB22),AB22,AE22),1)</f>
        <v>0.575</v>
      </c>
      <c r="Y22" s="317">
        <f>INDEX('Match Schedule'!$C$2:$C119,IF(ISNUMBER(AC22),AC22,AF22),1)</f>
        <v>0.5979166666666667</v>
      </c>
      <c r="Z22" s="317">
        <f>INDEX('Match Schedule'!$C$2:$C119,IF(ISNUMBER(AD22),AD22,AG22),1)</f>
        <v>0.6305555555555555</v>
      </c>
      <c r="AA22" s="317">
        <f t="shared" si="13"/>
      </c>
      <c r="AB22" s="132">
        <f>MATCH($A22&amp;"R"&amp;AB$1,'Match Schedule'!$O$2:$O$99,0)</f>
        <v>8</v>
      </c>
      <c r="AC22" s="132" t="e">
        <f>MATCH($A22&amp;"R"&amp;AC$1,'Match Schedule'!$O$2:$O$99,0)</f>
        <v>#N/A</v>
      </c>
      <c r="AD22" s="132">
        <f>MATCH($A22&amp;"R"&amp;AD$1,'Match Schedule'!$O$2:$O$99,0)</f>
        <v>25</v>
      </c>
      <c r="AE22" s="132" t="e">
        <f>MATCH($A22&amp;"R"&amp;AE$1,'Match Schedule'!$P$2:$P$99,0)</f>
        <v>#N/A</v>
      </c>
      <c r="AF22" s="132">
        <f>MATCH($A22&amp;"R"&amp;AF$1,'Match Schedule'!$P$2:$P$99,0)</f>
        <v>16</v>
      </c>
      <c r="AG22" s="132" t="e">
        <f>MATCH($A22&amp;"R"&amp;AG$1,'Match Schedule'!$P$2:$P$99,0)</f>
        <v>#N/A</v>
      </c>
    </row>
    <row r="23" spans="1:33" ht="12.75">
      <c r="A23" s="107">
        <f>Teams!A29</f>
        <v>22</v>
      </c>
      <c r="B23" s="107">
        <f>Teams!B29</f>
        <v>1992</v>
      </c>
      <c r="C23" s="107" t="str">
        <f>Teams!C29</f>
        <v>Shadow_Dragons</v>
      </c>
      <c r="D23" s="108">
        <f t="shared" si="14"/>
        <v>130</v>
      </c>
      <c r="E23" s="108">
        <f t="shared" si="15"/>
        <v>70</v>
      </c>
      <c r="F23" s="108">
        <f t="shared" si="16"/>
        <v>20</v>
      </c>
      <c r="G23" s="109">
        <f t="shared" si="17"/>
        <v>130</v>
      </c>
      <c r="H23" s="110">
        <f t="shared" si="18"/>
        <v>9</v>
      </c>
      <c r="I23" s="111">
        <f t="shared" si="19"/>
        <v>70</v>
      </c>
      <c r="J23" s="111">
        <f t="shared" si="20"/>
        <v>20</v>
      </c>
      <c r="K23" s="112">
        <f t="shared" si="21"/>
        <v>130.07002</v>
      </c>
      <c r="L23" s="115">
        <f t="shared" si="22"/>
        <v>9</v>
      </c>
      <c r="M23" s="114">
        <f t="shared" si="23"/>
        <v>130.0700199</v>
      </c>
      <c r="O23">
        <f>INDEX('Score List'!$D$4:$D$198,MATCH($A23&amp;"R"&amp;O$1,'Score List'!$AB$4:$AB$198,0),1)</f>
        <v>130</v>
      </c>
      <c r="P23">
        <f>INDEX('Score List'!$D$4:$D$198,MATCH($A23&amp;"R"&amp;P$1,'Score List'!$AB$4:$AB$198,0),1)</f>
        <v>70</v>
      </c>
      <c r="Q23">
        <f>INDEX('Score List'!$D$4:$D$198,MATCH($A23&amp;"R"&amp;Q$1,'Score List'!$AB$4:$AB$198,0),1)</f>
        <v>20</v>
      </c>
      <c r="R23" t="e">
        <f>INDEX('Score List'!$D$4:$D$198,MATCH($A23&amp;"R"&amp;R$1,'Score List'!$AB$4:$AB$198,0),1)</f>
        <v>#N/A</v>
      </c>
      <c r="S23" t="e">
        <f>INDEX('Score List'!$D$4:$D$198,MATCH($A23&amp;"R"&amp;S$1,'Score List'!$AB$4:$AB$198,0),1)</f>
        <v>#N/A</v>
      </c>
      <c r="T23" t="e">
        <f>INDEX('Score List'!$D$4:$D$198,MATCH($A23&amp;"R"&amp;T$1,'Score List'!$AB$4:$AB$198,0),1)</f>
        <v>#N/A</v>
      </c>
      <c r="U23" s="108">
        <f t="shared" si="10"/>
        <v>130</v>
      </c>
      <c r="V23" s="108">
        <f t="shared" si="11"/>
        <v>70</v>
      </c>
      <c r="W23" s="108">
        <f t="shared" si="12"/>
        <v>20</v>
      </c>
      <c r="X23" s="317">
        <f>INDEX('Match Schedule'!$C$2:$C120,IF(ISNUMBER(AB23),AB23,AE23),1)</f>
        <v>0.575</v>
      </c>
      <c r="Y23" s="317">
        <f>INDEX('Match Schedule'!$C$2:$C120,IF(ISNUMBER(AC23),AC23,AF23),1)</f>
        <v>0.6006944444444444</v>
      </c>
      <c r="Z23" s="317">
        <f>INDEX('Match Schedule'!$C$2:$C120,IF(ISNUMBER(AD23),AD23,AG23),1)</f>
        <v>0.6277777777777778</v>
      </c>
      <c r="AA23" s="317">
        <f t="shared" si="13"/>
      </c>
      <c r="AB23" s="132" t="e">
        <f>MATCH($A23&amp;"R"&amp;AB$1,'Match Schedule'!$O$2:$O$99,0)</f>
        <v>#N/A</v>
      </c>
      <c r="AC23" s="132">
        <f>MATCH($A23&amp;"R"&amp;AC$1,'Match Schedule'!$O$2:$O$99,0)</f>
        <v>17</v>
      </c>
      <c r="AD23" s="132">
        <f>MATCH($A23&amp;"R"&amp;AD$1,'Match Schedule'!$O$2:$O$99,0)</f>
        <v>24</v>
      </c>
      <c r="AE23" s="132">
        <f>MATCH($A23&amp;"R"&amp;AE$1,'Match Schedule'!$P$2:$P$99,0)</f>
        <v>8</v>
      </c>
      <c r="AF23" s="132" t="e">
        <f>MATCH($A23&amp;"R"&amp;AF$1,'Match Schedule'!$P$2:$P$99,0)</f>
        <v>#N/A</v>
      </c>
      <c r="AG23" s="132" t="e">
        <f>MATCH($A23&amp;"R"&amp;AG$1,'Match Schedule'!$P$2:$P$99,0)</f>
        <v>#N/A</v>
      </c>
    </row>
    <row r="24" spans="1:33" ht="12.75">
      <c r="A24" s="107">
        <f>Teams!A30</f>
        <v>23</v>
      </c>
      <c r="B24" s="107">
        <f>Teams!B30</f>
        <v>5560</v>
      </c>
      <c r="C24" s="107" t="str">
        <f>Teams!C30</f>
        <v>Indescribable McCain</v>
      </c>
      <c r="D24" s="108">
        <f t="shared" si="14"/>
        <v>96</v>
      </c>
      <c r="E24" s="108">
        <f t="shared" si="15"/>
        <v>120</v>
      </c>
      <c r="F24" s="108">
        <f t="shared" si="16"/>
        <v>161</v>
      </c>
      <c r="G24" s="109">
        <f t="shared" si="17"/>
        <v>161</v>
      </c>
      <c r="H24" s="110">
        <f t="shared" si="18"/>
        <v>5</v>
      </c>
      <c r="I24" s="111">
        <f t="shared" si="19"/>
        <v>120</v>
      </c>
      <c r="J24" s="111">
        <f t="shared" si="20"/>
        <v>96</v>
      </c>
      <c r="K24" s="112">
        <f t="shared" si="21"/>
        <v>161.12009600000002</v>
      </c>
      <c r="L24" s="115">
        <f t="shared" si="22"/>
        <v>5</v>
      </c>
      <c r="M24" s="114">
        <f t="shared" si="23"/>
        <v>161.12009589000002</v>
      </c>
      <c r="O24">
        <f>INDEX('Score List'!$D$4:$D$198,MATCH($A24&amp;"R"&amp;O$1,'Score List'!$AB$4:$AB$198,0),1)</f>
        <v>96</v>
      </c>
      <c r="P24">
        <f>INDEX('Score List'!$D$4:$D$198,MATCH($A24&amp;"R"&amp;P$1,'Score List'!$AB$4:$AB$198,0),1)</f>
        <v>120</v>
      </c>
      <c r="Q24">
        <f>INDEX('Score List'!$D$4:$D$198,MATCH($A24&amp;"R"&amp;Q$1,'Score List'!$AB$4:$AB$198,0),1)</f>
        <v>161</v>
      </c>
      <c r="R24" t="e">
        <f>INDEX('Score List'!$D$4:$D$198,MATCH($A24&amp;"R"&amp;R$1,'Score List'!$AB$4:$AB$198,0),1)</f>
        <v>#N/A</v>
      </c>
      <c r="S24" t="e">
        <f>INDEX('Score List'!$D$4:$D$198,MATCH($A24&amp;"R"&amp;S$1,'Score List'!$AB$4:$AB$198,0),1)</f>
        <v>#N/A</v>
      </c>
      <c r="T24" t="e">
        <f>INDEX('Score List'!$D$4:$D$198,MATCH($A24&amp;"R"&amp;T$1,'Score List'!$AB$4:$AB$198,0),1)</f>
        <v>#N/A</v>
      </c>
      <c r="U24" s="108">
        <f t="shared" si="10"/>
        <v>96</v>
      </c>
      <c r="V24" s="108">
        <f t="shared" si="11"/>
        <v>120</v>
      </c>
      <c r="W24" s="108">
        <f t="shared" si="12"/>
        <v>161</v>
      </c>
      <c r="X24" s="317">
        <f>INDEX('Match Schedule'!$C$2:$C121,IF(ISNUMBER(AB24),AB24,AE24),1)</f>
        <v>0.5777777777777777</v>
      </c>
      <c r="Y24" s="317">
        <f>INDEX('Match Schedule'!$C$2:$C121,IF(ISNUMBER(AC24),AC24,AF24),1)</f>
        <v>0.6006944444444444</v>
      </c>
      <c r="Z24" s="317">
        <f>INDEX('Match Schedule'!$C$2:$C121,IF(ISNUMBER(AD24),AD24,AG24),1)</f>
        <v>0.625</v>
      </c>
      <c r="AA24" s="317">
        <f t="shared" si="13"/>
      </c>
      <c r="AB24" s="132">
        <f>MATCH($A24&amp;"R"&amp;AB$1,'Match Schedule'!$O$2:$O$99,0)</f>
        <v>9</v>
      </c>
      <c r="AC24" s="132" t="e">
        <f>MATCH($A24&amp;"R"&amp;AC$1,'Match Schedule'!$O$2:$O$99,0)</f>
        <v>#N/A</v>
      </c>
      <c r="AD24" s="132" t="e">
        <f>MATCH($A24&amp;"R"&amp;AD$1,'Match Schedule'!$O$2:$O$99,0)</f>
        <v>#N/A</v>
      </c>
      <c r="AE24" s="132" t="e">
        <f>MATCH($A24&amp;"R"&amp;AE$1,'Match Schedule'!$P$2:$P$99,0)</f>
        <v>#N/A</v>
      </c>
      <c r="AF24" s="132">
        <f>MATCH($A24&amp;"R"&amp;AF$1,'Match Schedule'!$P$2:$P$99,0)</f>
        <v>17</v>
      </c>
      <c r="AG24" s="132">
        <f>MATCH($A24&amp;"R"&amp;AG$1,'Match Schedule'!$P$2:$P$99,0)</f>
        <v>23</v>
      </c>
    </row>
    <row r="25" spans="1:33" ht="12.75">
      <c r="A25" s="107">
        <f>Teams!A31</f>
        <v>24</v>
      </c>
      <c r="B25" s="107">
        <f>Teams!B31</f>
        <v>5018</v>
      </c>
      <c r="C25" s="107" t="str">
        <f>Teams!C31</f>
        <v>The Teeth</v>
      </c>
      <c r="D25" s="108">
        <f t="shared" si="14"/>
        <v>90</v>
      </c>
      <c r="E25" s="108">
        <f t="shared" si="15"/>
        <v>25</v>
      </c>
      <c r="F25" s="108">
        <f t="shared" si="16"/>
        <v>50</v>
      </c>
      <c r="G25" s="109">
        <f t="shared" si="17"/>
        <v>90</v>
      </c>
      <c r="H25" s="110">
        <f t="shared" si="18"/>
        <v>18</v>
      </c>
      <c r="I25" s="111">
        <f t="shared" si="19"/>
        <v>50</v>
      </c>
      <c r="J25" s="111">
        <f t="shared" si="20"/>
        <v>25</v>
      </c>
      <c r="K25" s="112">
        <f t="shared" si="21"/>
        <v>90.05002499999999</v>
      </c>
      <c r="L25" s="115">
        <f t="shared" si="22"/>
        <v>18</v>
      </c>
      <c r="M25" s="114">
        <f t="shared" si="23"/>
        <v>90.05002488</v>
      </c>
      <c r="O25">
        <f>INDEX('Score List'!$D$4:$D$198,MATCH($A25&amp;"R"&amp;O$1,'Score List'!$AB$4:$AB$198,0),1)</f>
        <v>90</v>
      </c>
      <c r="P25">
        <f>INDEX('Score List'!$D$4:$D$198,MATCH($A25&amp;"R"&amp;P$1,'Score List'!$AB$4:$AB$198,0),1)</f>
        <v>25</v>
      </c>
      <c r="Q25">
        <f>INDEX('Score List'!$D$4:$D$198,MATCH($A25&amp;"R"&amp;Q$1,'Score List'!$AB$4:$AB$198,0),1)</f>
        <v>50</v>
      </c>
      <c r="R25" t="e">
        <f>INDEX('Score List'!$D$4:$D$198,MATCH($A25&amp;"R"&amp;R$1,'Score List'!$AB$4:$AB$198,0),1)</f>
        <v>#N/A</v>
      </c>
      <c r="S25" t="e">
        <f>INDEX('Score List'!$D$4:$D$198,MATCH($A25&amp;"R"&amp;S$1,'Score List'!$AB$4:$AB$198,0),1)</f>
        <v>#N/A</v>
      </c>
      <c r="T25" t="e">
        <f>INDEX('Score List'!$D$4:$D$198,MATCH($A25&amp;"R"&amp;T$1,'Score List'!$AB$4:$AB$198,0),1)</f>
        <v>#N/A</v>
      </c>
      <c r="U25" s="108">
        <f t="shared" si="10"/>
        <v>90</v>
      </c>
      <c r="V25" s="108">
        <f t="shared" si="11"/>
        <v>25</v>
      </c>
      <c r="W25" s="108">
        <f t="shared" si="12"/>
        <v>50</v>
      </c>
      <c r="X25" s="317">
        <f>INDEX('Match Schedule'!$C$2:$C122,IF(ISNUMBER(AB25),AB25,AE25),1)</f>
        <v>0.5777777777777777</v>
      </c>
      <c r="Y25" s="317">
        <f>INDEX('Match Schedule'!$C$2:$C122,IF(ISNUMBER(AC25),AC25,AF25),1)</f>
        <v>0.5951388888888889</v>
      </c>
      <c r="Z25" s="317">
        <f>INDEX('Match Schedule'!$C$2:$C122,IF(ISNUMBER(AD25),AD25,AG25),1)</f>
        <v>0.6277777777777778</v>
      </c>
      <c r="AA25" s="317">
        <f t="shared" si="13"/>
      </c>
      <c r="AB25" s="132" t="e">
        <f>MATCH($A25&amp;"R"&amp;AB$1,'Match Schedule'!$O$2:$O$99,0)</f>
        <v>#N/A</v>
      </c>
      <c r="AC25" s="132">
        <f>MATCH($A25&amp;"R"&amp;AC$1,'Match Schedule'!$O$2:$O$99,0)</f>
        <v>15</v>
      </c>
      <c r="AD25" s="132" t="e">
        <f>MATCH($A25&amp;"R"&amp;AD$1,'Match Schedule'!$O$2:$O$99,0)</f>
        <v>#N/A</v>
      </c>
      <c r="AE25" s="132">
        <f>MATCH($A25&amp;"R"&amp;AE$1,'Match Schedule'!$P$2:$P$99,0)</f>
        <v>9</v>
      </c>
      <c r="AF25" s="132" t="e">
        <f>MATCH($A25&amp;"R"&amp;AF$1,'Match Schedule'!$P$2:$P$99,0)</f>
        <v>#N/A</v>
      </c>
      <c r="AG25" s="132">
        <f>MATCH($A25&amp;"R"&amp;AG$1,'Match Schedule'!$P$2:$P$99,0)</f>
        <v>24</v>
      </c>
    </row>
    <row r="26" spans="1:27" ht="12.75">
      <c r="A26" s="116"/>
      <c r="B26" s="116"/>
      <c r="C26" s="116"/>
      <c r="D26" s="117"/>
      <c r="E26" s="117"/>
      <c r="F26" s="117"/>
      <c r="G26" s="118"/>
      <c r="H26" s="118"/>
      <c r="I26" s="118"/>
      <c r="J26" s="118"/>
      <c r="K26" s="119"/>
      <c r="L26" s="118"/>
      <c r="M26" s="120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</row>
    <row r="27" spans="1:27" ht="12.75">
      <c r="A27" s="116"/>
      <c r="B27" s="116"/>
      <c r="C27" s="116"/>
      <c r="D27" s="117"/>
      <c r="E27" s="117"/>
      <c r="F27" s="117"/>
      <c r="G27" s="118"/>
      <c r="H27" s="118"/>
      <c r="I27" s="118"/>
      <c r="J27" s="118"/>
      <c r="K27" s="119"/>
      <c r="L27" s="118"/>
      <c r="M27" s="120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</row>
    <row r="28" ht="12.75">
      <c r="A28" s="122" t="s">
        <v>61</v>
      </c>
    </row>
    <row r="29" spans="1:23" ht="12.75">
      <c r="A29" s="101" t="s">
        <v>55</v>
      </c>
      <c r="B29" s="102" t="s">
        <v>56</v>
      </c>
      <c r="C29" s="102" t="s">
        <v>62</v>
      </c>
      <c r="D29" s="102">
        <v>1</v>
      </c>
      <c r="E29" s="102">
        <v>2</v>
      </c>
      <c r="F29" s="102">
        <v>3</v>
      </c>
      <c r="G29" s="123" t="s">
        <v>57</v>
      </c>
      <c r="H29" s="101" t="s">
        <v>3</v>
      </c>
      <c r="I29" s="123" t="s">
        <v>63</v>
      </c>
      <c r="K29" s="124" t="s">
        <v>64</v>
      </c>
      <c r="L29" s="125" t="s">
        <v>59</v>
      </c>
      <c r="U29" s="102">
        <v>1</v>
      </c>
      <c r="V29" s="102">
        <v>2</v>
      </c>
      <c r="W29" s="102">
        <v>3</v>
      </c>
    </row>
    <row r="30" spans="1:23" ht="12.75">
      <c r="A30" s="108">
        <f ca="1">OFFSET(A$1,MATCH(L30,L$2:L$27,0),0)</f>
        <v>5</v>
      </c>
      <c r="B30" s="108">
        <f aca="true" ca="1" t="shared" si="24" ref="B30:H43">OFFSET(B$1,$A30,0)</f>
        <v>2094</v>
      </c>
      <c r="C30" s="108" t="str">
        <f ca="1" t="shared" si="24"/>
        <v>Etamilc</v>
      </c>
      <c r="D30" s="108">
        <f ca="1" t="shared" si="24"/>
        <v>225</v>
      </c>
      <c r="E30" s="108">
        <f ca="1" t="shared" si="24"/>
        <v>240</v>
      </c>
      <c r="F30" s="108">
        <f ca="1" t="shared" si="24"/>
        <v>190</v>
      </c>
      <c r="G30" s="108">
        <f ca="1" t="shared" si="24"/>
        <v>240</v>
      </c>
      <c r="H30" s="110">
        <f ca="1" t="shared" si="24"/>
        <v>1</v>
      </c>
      <c r="I30" s="126"/>
      <c r="K30" s="127">
        <f>MATCH(L30,L$1:L$27,0)</f>
        <v>6</v>
      </c>
      <c r="L30" s="108">
        <v>1</v>
      </c>
      <c r="U30" s="108">
        <f aca="true" ca="1" t="shared" si="25" ref="U30:W45">OFFSET(U$1,$A30,0)</f>
        <v>225</v>
      </c>
      <c r="V30" s="108">
        <f ca="1" t="shared" si="25"/>
        <v>240</v>
      </c>
      <c r="W30" s="108">
        <f ca="1" t="shared" si="25"/>
        <v>190</v>
      </c>
    </row>
    <row r="31" spans="1:23" ht="12.75">
      <c r="A31" s="108">
        <f aca="true" ca="1" t="shared" si="26" ref="A31:A53">OFFSET(A$1,MATCH(L31,L$2:L$27,0),0)</f>
        <v>1</v>
      </c>
      <c r="B31" s="108">
        <f ca="1" t="shared" si="24"/>
        <v>1039</v>
      </c>
      <c r="C31" s="108" t="str">
        <f ca="1" t="shared" si="24"/>
        <v>Los_Altos_Geek_Squad</v>
      </c>
      <c r="D31" s="108">
        <f ca="1" t="shared" si="24"/>
        <v>240</v>
      </c>
      <c r="E31" s="108">
        <f ca="1" t="shared" si="24"/>
        <v>200</v>
      </c>
      <c r="F31" s="108">
        <f ca="1" t="shared" si="24"/>
        <v>175</v>
      </c>
      <c r="G31" s="108">
        <f ca="1" t="shared" si="24"/>
        <v>240</v>
      </c>
      <c r="H31" s="110">
        <f ca="1" t="shared" si="24"/>
        <v>2</v>
      </c>
      <c r="I31" s="126"/>
      <c r="K31" s="127">
        <f aca="true" t="shared" si="27" ref="K31:K53">MATCH(L31,L$1:L$27,0)</f>
        <v>2</v>
      </c>
      <c r="L31" s="108">
        <v>2</v>
      </c>
      <c r="U31" s="108">
        <f ca="1" t="shared" si="25"/>
        <v>240</v>
      </c>
      <c r="V31" s="108">
        <f ca="1" t="shared" si="25"/>
        <v>200</v>
      </c>
      <c r="W31" s="108">
        <f ca="1" t="shared" si="25"/>
        <v>175</v>
      </c>
    </row>
    <row r="32" spans="1:23" ht="12.75">
      <c r="A32" s="108">
        <f ca="1" t="shared" si="26"/>
        <v>21</v>
      </c>
      <c r="B32" s="108">
        <f ca="1" t="shared" si="24"/>
        <v>5817</v>
      </c>
      <c r="C32" s="108" t="str">
        <f ca="1" t="shared" si="24"/>
        <v>Globe_Trotters</v>
      </c>
      <c r="D32" s="108">
        <f ca="1" t="shared" si="24"/>
        <v>210</v>
      </c>
      <c r="E32" s="108">
        <f ca="1" t="shared" si="24"/>
        <v>135</v>
      </c>
      <c r="F32" s="108">
        <f ca="1" t="shared" si="24"/>
        <v>195</v>
      </c>
      <c r="G32" s="108">
        <f ca="1" t="shared" si="24"/>
        <v>210</v>
      </c>
      <c r="H32" s="110">
        <f ca="1" t="shared" si="24"/>
        <v>3</v>
      </c>
      <c r="I32" s="126"/>
      <c r="K32" s="127">
        <f t="shared" si="27"/>
        <v>22</v>
      </c>
      <c r="L32" s="108">
        <v>3</v>
      </c>
      <c r="U32" s="108">
        <f ca="1" t="shared" si="25"/>
        <v>210</v>
      </c>
      <c r="V32" s="108">
        <f ca="1" t="shared" si="25"/>
        <v>135</v>
      </c>
      <c r="W32" s="108">
        <f ca="1" t="shared" si="25"/>
        <v>195</v>
      </c>
    </row>
    <row r="33" spans="1:23" ht="12.75">
      <c r="A33" s="108">
        <f ca="1" t="shared" si="26"/>
        <v>4</v>
      </c>
      <c r="B33" s="108">
        <f ca="1" t="shared" si="24"/>
        <v>666</v>
      </c>
      <c r="C33" s="108" t="str">
        <f ca="1" t="shared" si="24"/>
        <v>Lego_Legends </v>
      </c>
      <c r="D33" s="108">
        <f ca="1" t="shared" si="24"/>
        <v>162</v>
      </c>
      <c r="E33" s="108">
        <f ca="1" t="shared" si="24"/>
        <v>50</v>
      </c>
      <c r="F33" s="108">
        <f ca="1" t="shared" si="24"/>
        <v>108</v>
      </c>
      <c r="G33" s="108">
        <f ca="1" t="shared" si="24"/>
        <v>162</v>
      </c>
      <c r="H33" s="110">
        <f ca="1" t="shared" si="24"/>
        <v>4</v>
      </c>
      <c r="I33" s="126"/>
      <c r="K33" s="127">
        <f t="shared" si="27"/>
        <v>5</v>
      </c>
      <c r="L33" s="108">
        <v>4</v>
      </c>
      <c r="U33" s="108">
        <f ca="1" t="shared" si="25"/>
        <v>162</v>
      </c>
      <c r="V33" s="108">
        <f ca="1" t="shared" si="25"/>
        <v>50</v>
      </c>
      <c r="W33" s="108">
        <f ca="1" t="shared" si="25"/>
        <v>108</v>
      </c>
    </row>
    <row r="34" spans="1:23" ht="12.75">
      <c r="A34" s="108">
        <f ca="1" t="shared" si="26"/>
        <v>23</v>
      </c>
      <c r="B34" s="108">
        <f ca="1" t="shared" si="24"/>
        <v>5560</v>
      </c>
      <c r="C34" s="108" t="str">
        <f ca="1" t="shared" si="24"/>
        <v>Indescribable McCain</v>
      </c>
      <c r="D34" s="108">
        <f ca="1" t="shared" si="24"/>
        <v>96</v>
      </c>
      <c r="E34" s="108">
        <f ca="1" t="shared" si="24"/>
        <v>120</v>
      </c>
      <c r="F34" s="108">
        <f ca="1" t="shared" si="24"/>
        <v>161</v>
      </c>
      <c r="G34" s="108">
        <f ca="1" t="shared" si="24"/>
        <v>161</v>
      </c>
      <c r="H34" s="110">
        <f ca="1" t="shared" si="24"/>
        <v>5</v>
      </c>
      <c r="I34" s="126"/>
      <c r="K34" s="127">
        <f t="shared" si="27"/>
        <v>24</v>
      </c>
      <c r="L34" s="108">
        <v>5</v>
      </c>
      <c r="U34" s="108">
        <f ca="1" t="shared" si="25"/>
        <v>96</v>
      </c>
      <c r="V34" s="108">
        <f ca="1" t="shared" si="25"/>
        <v>120</v>
      </c>
      <c r="W34" s="108">
        <f ca="1" t="shared" si="25"/>
        <v>161</v>
      </c>
    </row>
    <row r="35" spans="1:23" ht="12.75">
      <c r="A35" s="108">
        <f ca="1" t="shared" si="26"/>
        <v>8</v>
      </c>
      <c r="B35" s="108">
        <f ca="1" t="shared" si="24"/>
        <v>6842</v>
      </c>
      <c r="C35" s="108" t="str">
        <f ca="1" t="shared" si="24"/>
        <v>The_Unstoppable_Bots</v>
      </c>
      <c r="D35" s="108">
        <f ca="1" t="shared" si="24"/>
        <v>70</v>
      </c>
      <c r="E35" s="108">
        <f ca="1" t="shared" si="24"/>
        <v>145</v>
      </c>
      <c r="F35" s="108">
        <f ca="1" t="shared" si="24"/>
        <v>80</v>
      </c>
      <c r="G35" s="108">
        <f ca="1" t="shared" si="24"/>
        <v>145</v>
      </c>
      <c r="H35" s="110">
        <f ca="1" t="shared" si="24"/>
        <v>6</v>
      </c>
      <c r="I35" s="126"/>
      <c r="K35" s="127">
        <f t="shared" si="27"/>
        <v>9</v>
      </c>
      <c r="L35" s="108">
        <v>6</v>
      </c>
      <c r="U35" s="108">
        <f ca="1" t="shared" si="25"/>
        <v>70</v>
      </c>
      <c r="V35" s="108">
        <f ca="1" t="shared" si="25"/>
        <v>145</v>
      </c>
      <c r="W35" s="108">
        <f ca="1" t="shared" si="25"/>
        <v>80</v>
      </c>
    </row>
    <row r="36" spans="1:23" ht="12.75">
      <c r="A36" s="108">
        <f ca="1" t="shared" si="26"/>
        <v>13</v>
      </c>
      <c r="B36" s="108">
        <f ca="1" t="shared" si="24"/>
        <v>1778</v>
      </c>
      <c r="C36" s="108" t="str">
        <f ca="1" t="shared" si="24"/>
        <v>Lego_Lords</v>
      </c>
      <c r="D36" s="108">
        <f ca="1" t="shared" si="24"/>
        <v>135</v>
      </c>
      <c r="E36" s="108">
        <f ca="1" t="shared" si="24"/>
        <v>140</v>
      </c>
      <c r="F36" s="108">
        <f ca="1" t="shared" si="24"/>
        <v>125</v>
      </c>
      <c r="G36" s="108">
        <f ca="1" t="shared" si="24"/>
        <v>140</v>
      </c>
      <c r="H36" s="110">
        <f ca="1" t="shared" si="24"/>
        <v>7</v>
      </c>
      <c r="I36" s="126"/>
      <c r="K36" s="127">
        <f t="shared" si="27"/>
        <v>14</v>
      </c>
      <c r="L36" s="108">
        <v>7</v>
      </c>
      <c r="U36" s="108">
        <f ca="1" t="shared" si="25"/>
        <v>135</v>
      </c>
      <c r="V36" s="108">
        <f ca="1" t="shared" si="25"/>
        <v>140</v>
      </c>
      <c r="W36" s="108">
        <f ca="1" t="shared" si="25"/>
        <v>125</v>
      </c>
    </row>
    <row r="37" spans="1:23" ht="12.75">
      <c r="A37" s="108">
        <f ca="1" t="shared" si="26"/>
        <v>6</v>
      </c>
      <c r="B37" s="108">
        <f ca="1" t="shared" si="24"/>
        <v>3591</v>
      </c>
      <c r="C37" s="108" t="str">
        <f ca="1" t="shared" si="24"/>
        <v>Bionic_Builders</v>
      </c>
      <c r="D37" s="108">
        <f ca="1" t="shared" si="24"/>
        <v>114</v>
      </c>
      <c r="E37" s="108">
        <f ca="1" t="shared" si="24"/>
        <v>94</v>
      </c>
      <c r="F37" s="108">
        <f ca="1" t="shared" si="24"/>
        <v>140</v>
      </c>
      <c r="G37" s="108">
        <f ca="1" t="shared" si="24"/>
        <v>140</v>
      </c>
      <c r="H37" s="110">
        <f ca="1" t="shared" si="24"/>
        <v>8</v>
      </c>
      <c r="I37" s="126"/>
      <c r="K37" s="127">
        <f t="shared" si="27"/>
        <v>7</v>
      </c>
      <c r="L37" s="108">
        <v>8</v>
      </c>
      <c r="U37" s="108">
        <f ca="1" t="shared" si="25"/>
        <v>114</v>
      </c>
      <c r="V37" s="108">
        <f ca="1" t="shared" si="25"/>
        <v>94</v>
      </c>
      <c r="W37" s="108">
        <f ca="1" t="shared" si="25"/>
        <v>140</v>
      </c>
    </row>
    <row r="38" spans="1:23" ht="12.75">
      <c r="A38" s="108">
        <f ca="1" t="shared" si="26"/>
        <v>22</v>
      </c>
      <c r="B38" s="108">
        <f ca="1" t="shared" si="24"/>
        <v>1992</v>
      </c>
      <c r="C38" s="108" t="str">
        <f ca="1" t="shared" si="24"/>
        <v>Shadow_Dragons</v>
      </c>
      <c r="D38" s="108">
        <f ca="1" t="shared" si="24"/>
        <v>130</v>
      </c>
      <c r="E38" s="108">
        <f ca="1" t="shared" si="24"/>
        <v>70</v>
      </c>
      <c r="F38" s="108">
        <f ca="1" t="shared" si="24"/>
        <v>20</v>
      </c>
      <c r="G38" s="108">
        <f ca="1" t="shared" si="24"/>
        <v>130</v>
      </c>
      <c r="H38" s="110">
        <f ca="1" t="shared" si="24"/>
        <v>9</v>
      </c>
      <c r="I38" s="126"/>
      <c r="K38" s="127">
        <f t="shared" si="27"/>
        <v>23</v>
      </c>
      <c r="L38" s="108">
        <v>9</v>
      </c>
      <c r="U38" s="108">
        <f ca="1" t="shared" si="25"/>
        <v>130</v>
      </c>
      <c r="V38" s="108">
        <f ca="1" t="shared" si="25"/>
        <v>70</v>
      </c>
      <c r="W38" s="108">
        <f ca="1" t="shared" si="25"/>
        <v>20</v>
      </c>
    </row>
    <row r="39" spans="1:23" ht="12.75">
      <c r="A39" s="108">
        <f ca="1" t="shared" si="26"/>
        <v>7</v>
      </c>
      <c r="B39" s="108">
        <f ca="1" t="shared" si="24"/>
        <v>5653</v>
      </c>
      <c r="C39" s="108" t="str">
        <f ca="1" t="shared" si="24"/>
        <v>Fortune Cookies</v>
      </c>
      <c r="D39" s="108">
        <f ca="1" t="shared" si="24"/>
        <v>50</v>
      </c>
      <c r="E39" s="108">
        <f ca="1" t="shared" si="24"/>
        <v>85</v>
      </c>
      <c r="F39" s="108">
        <f ca="1" t="shared" si="24"/>
        <v>121</v>
      </c>
      <c r="G39" s="108">
        <f ca="1" t="shared" si="24"/>
        <v>121</v>
      </c>
      <c r="H39" s="110">
        <f ca="1" t="shared" si="24"/>
        <v>10</v>
      </c>
      <c r="I39" s="126"/>
      <c r="K39" s="127">
        <f t="shared" si="27"/>
        <v>8</v>
      </c>
      <c r="L39" s="108">
        <v>10</v>
      </c>
      <c r="U39" s="108">
        <f ca="1" t="shared" si="25"/>
        <v>50</v>
      </c>
      <c r="V39" s="108">
        <f ca="1" t="shared" si="25"/>
        <v>85</v>
      </c>
      <c r="W39" s="108">
        <f ca="1" t="shared" si="25"/>
        <v>121</v>
      </c>
    </row>
    <row r="40" spans="1:23" ht="12.75">
      <c r="A40" s="108">
        <f ca="1" t="shared" si="26"/>
        <v>15</v>
      </c>
      <c r="B40" s="108">
        <f ca="1" t="shared" si="24"/>
        <v>3641</v>
      </c>
      <c r="C40" s="108" t="str">
        <f ca="1" t="shared" si="24"/>
        <v>Lego_Sages</v>
      </c>
      <c r="D40" s="108">
        <f ca="1" t="shared" si="24"/>
        <v>110</v>
      </c>
      <c r="E40" s="108">
        <f ca="1" t="shared" si="24"/>
        <v>120</v>
      </c>
      <c r="F40" s="108">
        <f ca="1" t="shared" si="24"/>
        <v>105</v>
      </c>
      <c r="G40" s="108">
        <f ca="1" t="shared" si="24"/>
        <v>120</v>
      </c>
      <c r="H40" s="110">
        <f ca="1" t="shared" si="24"/>
        <v>11</v>
      </c>
      <c r="I40" s="126"/>
      <c r="K40" s="127">
        <f t="shared" si="27"/>
        <v>16</v>
      </c>
      <c r="L40" s="108">
        <v>11</v>
      </c>
      <c r="U40" s="108">
        <f ca="1" t="shared" si="25"/>
        <v>110</v>
      </c>
      <c r="V40" s="108">
        <f ca="1" t="shared" si="25"/>
        <v>120</v>
      </c>
      <c r="W40" s="108">
        <f ca="1" t="shared" si="25"/>
        <v>105</v>
      </c>
    </row>
    <row r="41" spans="1:23" ht="12.75">
      <c r="A41" s="108">
        <f ca="1" t="shared" si="26"/>
        <v>19</v>
      </c>
      <c r="B41" s="108">
        <f ca="1" t="shared" si="24"/>
        <v>3763</v>
      </c>
      <c r="C41" s="108" t="str">
        <f ca="1" t="shared" si="24"/>
        <v>SAPphire Force</v>
      </c>
      <c r="D41" s="108">
        <f ca="1" t="shared" si="24"/>
        <v>30</v>
      </c>
      <c r="E41" s="108">
        <f ca="1" t="shared" si="24"/>
        <v>100</v>
      </c>
      <c r="F41" s="108">
        <f ca="1" t="shared" si="24"/>
        <v>105</v>
      </c>
      <c r="G41" s="108">
        <f ca="1" t="shared" si="24"/>
        <v>105</v>
      </c>
      <c r="H41" s="110">
        <f ca="1" t="shared" si="24"/>
        <v>12</v>
      </c>
      <c r="I41" s="126"/>
      <c r="K41" s="127">
        <f t="shared" si="27"/>
        <v>20</v>
      </c>
      <c r="L41" s="108">
        <v>12</v>
      </c>
      <c r="U41" s="108">
        <f ca="1" t="shared" si="25"/>
        <v>30</v>
      </c>
      <c r="V41" s="108">
        <f ca="1" t="shared" si="25"/>
        <v>100</v>
      </c>
      <c r="W41" s="108">
        <f ca="1" t="shared" si="25"/>
        <v>105</v>
      </c>
    </row>
    <row r="42" spans="1:23" ht="12.75">
      <c r="A42" s="108">
        <f ca="1" t="shared" si="26"/>
        <v>16</v>
      </c>
      <c r="B42" s="108">
        <f ca="1" t="shared" si="24"/>
        <v>6733</v>
      </c>
      <c r="C42" s="108" t="str">
        <f ca="1" t="shared" si="24"/>
        <v>St, Joseph Atherton</v>
      </c>
      <c r="D42" s="108">
        <f ca="1" t="shared" si="24"/>
        <v>80</v>
      </c>
      <c r="E42" s="108">
        <f ca="1" t="shared" si="24"/>
        <v>105</v>
      </c>
      <c r="F42" s="108">
        <f ca="1" t="shared" si="24"/>
        <v>90</v>
      </c>
      <c r="G42" s="108">
        <f ca="1" t="shared" si="24"/>
        <v>105</v>
      </c>
      <c r="H42" s="110">
        <f ca="1" t="shared" si="24"/>
        <v>13</v>
      </c>
      <c r="I42" s="126"/>
      <c r="K42" s="127">
        <f t="shared" si="27"/>
        <v>17</v>
      </c>
      <c r="L42" s="108">
        <v>13</v>
      </c>
      <c r="U42" s="108">
        <f ca="1" t="shared" si="25"/>
        <v>80</v>
      </c>
      <c r="V42" s="108">
        <f ca="1" t="shared" si="25"/>
        <v>105</v>
      </c>
      <c r="W42" s="108">
        <f ca="1" t="shared" si="25"/>
        <v>90</v>
      </c>
    </row>
    <row r="43" spans="1:23" ht="12.75">
      <c r="A43" s="108">
        <f ca="1" t="shared" si="26"/>
        <v>10</v>
      </c>
      <c r="B43" s="108">
        <f ca="1" t="shared" si="24"/>
        <v>4967</v>
      </c>
      <c r="C43" s="108" t="str">
        <f ca="1" t="shared" si="24"/>
        <v>Lightning Legos</v>
      </c>
      <c r="D43" s="108">
        <f ca="1" t="shared" si="24"/>
        <v>80</v>
      </c>
      <c r="E43" s="108">
        <f aca="true" ca="1" t="shared" si="28" ref="B43:H53">OFFSET(E$1,$A43,0)</f>
        <v>85</v>
      </c>
      <c r="F43" s="108">
        <f ca="1" t="shared" si="28"/>
        <v>105</v>
      </c>
      <c r="G43" s="108">
        <f ca="1" t="shared" si="28"/>
        <v>105</v>
      </c>
      <c r="H43" s="110">
        <f ca="1" t="shared" si="28"/>
        <v>14</v>
      </c>
      <c r="I43" s="126"/>
      <c r="K43" s="127">
        <f t="shared" si="27"/>
        <v>11</v>
      </c>
      <c r="L43" s="108">
        <v>14</v>
      </c>
      <c r="U43" s="108">
        <f ca="1" t="shared" si="25"/>
        <v>80</v>
      </c>
      <c r="V43" s="108">
        <f ca="1" t="shared" si="25"/>
        <v>85</v>
      </c>
      <c r="W43" s="108">
        <f ca="1" t="shared" si="25"/>
        <v>105</v>
      </c>
    </row>
    <row r="44" spans="1:23" ht="12.75">
      <c r="A44" s="108">
        <f ca="1" t="shared" si="26"/>
        <v>18</v>
      </c>
      <c r="B44" s="108">
        <f ca="1" t="shared" si="28"/>
        <v>4966</v>
      </c>
      <c r="C44" s="108" t="str">
        <f ca="1" t="shared" si="28"/>
        <v>Lego_Lightning</v>
      </c>
      <c r="D44" s="108">
        <f ca="1" t="shared" si="28"/>
        <v>80</v>
      </c>
      <c r="E44" s="108">
        <f ca="1" t="shared" si="28"/>
        <v>100</v>
      </c>
      <c r="F44" s="108">
        <f ca="1" t="shared" si="28"/>
        <v>60</v>
      </c>
      <c r="G44" s="108">
        <f ca="1" t="shared" si="28"/>
        <v>100</v>
      </c>
      <c r="H44" s="110">
        <f ca="1" t="shared" si="28"/>
        <v>15</v>
      </c>
      <c r="I44" s="126"/>
      <c r="K44" s="127">
        <f t="shared" si="27"/>
        <v>19</v>
      </c>
      <c r="L44" s="108">
        <v>15</v>
      </c>
      <c r="U44" s="108">
        <f ca="1" t="shared" si="25"/>
        <v>80</v>
      </c>
      <c r="V44" s="108">
        <f ca="1" t="shared" si="25"/>
        <v>100</v>
      </c>
      <c r="W44" s="108">
        <f ca="1" t="shared" si="25"/>
        <v>60</v>
      </c>
    </row>
    <row r="45" spans="1:23" ht="12.75">
      <c r="A45" s="108">
        <f ca="1" t="shared" si="26"/>
        <v>11</v>
      </c>
      <c r="B45" s="108">
        <f ca="1" t="shared" si="28"/>
        <v>4815</v>
      </c>
      <c r="C45" s="108" t="str">
        <f ca="1" t="shared" si="28"/>
        <v>KARP</v>
      </c>
      <c r="D45" s="108">
        <f ca="1" t="shared" si="28"/>
        <v>90</v>
      </c>
      <c r="E45" s="108">
        <f ca="1" t="shared" si="28"/>
        <v>95</v>
      </c>
      <c r="F45" s="108">
        <f ca="1" t="shared" si="28"/>
        <v>95</v>
      </c>
      <c r="G45" s="108">
        <f ca="1" t="shared" si="28"/>
        <v>95</v>
      </c>
      <c r="H45" s="110">
        <f ca="1" t="shared" si="28"/>
        <v>16</v>
      </c>
      <c r="I45" s="126"/>
      <c r="K45" s="127">
        <f t="shared" si="27"/>
        <v>12</v>
      </c>
      <c r="L45" s="108">
        <v>16</v>
      </c>
      <c r="U45" s="108">
        <f ca="1" t="shared" si="25"/>
        <v>90</v>
      </c>
      <c r="V45" s="108">
        <f ca="1" t="shared" si="25"/>
        <v>95</v>
      </c>
      <c r="W45" s="108">
        <f ca="1" t="shared" si="25"/>
        <v>95</v>
      </c>
    </row>
    <row r="46" spans="1:23" ht="12.75">
      <c r="A46" s="108">
        <f ca="1" t="shared" si="26"/>
        <v>2</v>
      </c>
      <c r="B46" s="108">
        <f ca="1" t="shared" si="28"/>
        <v>3959</v>
      </c>
      <c r="C46" s="108" t="str">
        <f ca="1" t="shared" si="28"/>
        <v>SAP Inspired Innovators</v>
      </c>
      <c r="D46" s="108">
        <f ca="1" t="shared" si="28"/>
        <v>70</v>
      </c>
      <c r="E46" s="108">
        <f ca="1" t="shared" si="28"/>
        <v>70</v>
      </c>
      <c r="F46" s="108">
        <f ca="1" t="shared" si="28"/>
        <v>90</v>
      </c>
      <c r="G46" s="108">
        <f ca="1" t="shared" si="28"/>
        <v>90</v>
      </c>
      <c r="H46" s="110">
        <f ca="1" t="shared" si="28"/>
        <v>17</v>
      </c>
      <c r="I46" s="126"/>
      <c r="K46" s="127">
        <f t="shared" si="27"/>
        <v>3</v>
      </c>
      <c r="L46" s="108">
        <v>17</v>
      </c>
      <c r="U46" s="108">
        <f aca="true" ca="1" t="shared" si="29" ref="U46:W53">OFFSET(U$1,$A46,0)</f>
        <v>70</v>
      </c>
      <c r="V46" s="108">
        <f ca="1" t="shared" si="29"/>
        <v>70</v>
      </c>
      <c r="W46" s="108">
        <f ca="1" t="shared" si="29"/>
        <v>90</v>
      </c>
    </row>
    <row r="47" spans="1:23" ht="12.75">
      <c r="A47" s="108">
        <f ca="1" t="shared" si="26"/>
        <v>24</v>
      </c>
      <c r="B47" s="108">
        <f ca="1" t="shared" si="28"/>
        <v>5018</v>
      </c>
      <c r="C47" s="108" t="str">
        <f ca="1" t="shared" si="28"/>
        <v>The Teeth</v>
      </c>
      <c r="D47" s="108">
        <f ca="1" t="shared" si="28"/>
        <v>90</v>
      </c>
      <c r="E47" s="108">
        <f ca="1" t="shared" si="28"/>
        <v>25</v>
      </c>
      <c r="F47" s="108">
        <f ca="1" t="shared" si="28"/>
        <v>50</v>
      </c>
      <c r="G47" s="108">
        <f ca="1" t="shared" si="28"/>
        <v>90</v>
      </c>
      <c r="H47" s="110">
        <f ca="1" t="shared" si="28"/>
        <v>18</v>
      </c>
      <c r="I47" s="126"/>
      <c r="K47" s="127">
        <f t="shared" si="27"/>
        <v>25</v>
      </c>
      <c r="L47" s="108">
        <v>18</v>
      </c>
      <c r="U47" s="108">
        <f ca="1" t="shared" si="29"/>
        <v>90</v>
      </c>
      <c r="V47" s="108">
        <f ca="1" t="shared" si="29"/>
        <v>25</v>
      </c>
      <c r="W47" s="108">
        <f ca="1" t="shared" si="29"/>
        <v>50</v>
      </c>
    </row>
    <row r="48" spans="1:23" ht="12.75">
      <c r="A48" s="108">
        <f ca="1" t="shared" si="26"/>
        <v>3</v>
      </c>
      <c r="B48" s="108">
        <f ca="1" t="shared" si="28"/>
        <v>5775</v>
      </c>
      <c r="C48" s="108" t="str">
        <f ca="1" t="shared" si="28"/>
        <v>Team 5775</v>
      </c>
      <c r="D48" s="108">
        <f ca="1" t="shared" si="28"/>
        <v>15</v>
      </c>
      <c r="E48" s="108">
        <f ca="1" t="shared" si="28"/>
        <v>80</v>
      </c>
      <c r="F48" s="108">
        <f ca="1" t="shared" si="28"/>
        <v>75</v>
      </c>
      <c r="G48" s="108">
        <f ca="1" t="shared" si="28"/>
        <v>80</v>
      </c>
      <c r="H48" s="110">
        <f ca="1" t="shared" si="28"/>
        <v>19</v>
      </c>
      <c r="I48" s="126"/>
      <c r="K48" s="127">
        <f t="shared" si="27"/>
        <v>4</v>
      </c>
      <c r="L48" s="108">
        <v>19</v>
      </c>
      <c r="U48" s="108">
        <f ca="1" t="shared" si="29"/>
        <v>15</v>
      </c>
      <c r="V48" s="108">
        <f ca="1" t="shared" si="29"/>
        <v>80</v>
      </c>
      <c r="W48" s="108">
        <f ca="1" t="shared" si="29"/>
        <v>75</v>
      </c>
    </row>
    <row r="49" spans="1:23" ht="12.75">
      <c r="A49" s="108">
        <f ca="1" t="shared" si="26"/>
        <v>9</v>
      </c>
      <c r="B49" s="108">
        <f ca="1" t="shared" si="28"/>
        <v>5164</v>
      </c>
      <c r="C49" s="108" t="str">
        <f ca="1" t="shared" si="28"/>
        <v>Cyborgs</v>
      </c>
      <c r="D49" s="108">
        <f ca="1" t="shared" si="28"/>
        <v>65</v>
      </c>
      <c r="E49" s="108">
        <f ca="1" t="shared" si="28"/>
        <v>55</v>
      </c>
      <c r="F49" s="108">
        <f ca="1" t="shared" si="28"/>
        <v>80</v>
      </c>
      <c r="G49" s="108">
        <f ca="1" t="shared" si="28"/>
        <v>80</v>
      </c>
      <c r="H49" s="110">
        <f ca="1" t="shared" si="28"/>
        <v>20</v>
      </c>
      <c r="I49" s="126"/>
      <c r="K49" s="127">
        <f t="shared" si="27"/>
        <v>10</v>
      </c>
      <c r="L49" s="108">
        <v>20</v>
      </c>
      <c r="U49" s="108">
        <f ca="1" t="shared" si="29"/>
        <v>65</v>
      </c>
      <c r="V49" s="108">
        <f ca="1" t="shared" si="29"/>
        <v>55</v>
      </c>
      <c r="W49" s="108">
        <f ca="1" t="shared" si="29"/>
        <v>80</v>
      </c>
    </row>
    <row r="50" spans="1:23" ht="12.75">
      <c r="A50" s="108">
        <f ca="1" t="shared" si="26"/>
        <v>12</v>
      </c>
      <c r="B50" s="108">
        <f ca="1" t="shared" si="28"/>
        <v>5851</v>
      </c>
      <c r="C50" s="108" t="str">
        <f ca="1" t="shared" si="28"/>
        <v>Robot_Snappers</v>
      </c>
      <c r="D50" s="108">
        <f ca="1" t="shared" si="28"/>
        <v>55</v>
      </c>
      <c r="E50" s="108">
        <f ca="1" t="shared" si="28"/>
        <v>65</v>
      </c>
      <c r="F50" s="108">
        <f ca="1" t="shared" si="28"/>
        <v>80</v>
      </c>
      <c r="G50" s="108">
        <f ca="1" t="shared" si="28"/>
        <v>80</v>
      </c>
      <c r="H50" s="110">
        <f ca="1" t="shared" si="28"/>
        <v>20</v>
      </c>
      <c r="I50" s="126"/>
      <c r="K50" s="127">
        <f t="shared" si="27"/>
        <v>13</v>
      </c>
      <c r="L50" s="108">
        <v>21</v>
      </c>
      <c r="U50" s="108">
        <f ca="1" t="shared" si="29"/>
        <v>55</v>
      </c>
      <c r="V50" s="108">
        <f ca="1" t="shared" si="29"/>
        <v>65</v>
      </c>
      <c r="W50" s="108">
        <f ca="1" t="shared" si="29"/>
        <v>80</v>
      </c>
    </row>
    <row r="51" spans="1:23" ht="12.75">
      <c r="A51" s="108">
        <f ca="1" t="shared" si="26"/>
        <v>20</v>
      </c>
      <c r="B51" s="108">
        <f ca="1" t="shared" si="28"/>
        <v>6914</v>
      </c>
      <c r="C51" s="108" t="str">
        <f ca="1" t="shared" si="28"/>
        <v>Bullis_Boyz</v>
      </c>
      <c r="D51" s="108">
        <f ca="1" t="shared" si="28"/>
        <v>55</v>
      </c>
      <c r="E51" s="108">
        <f ca="1" t="shared" si="28"/>
        <v>30</v>
      </c>
      <c r="F51" s="108">
        <f ca="1" t="shared" si="28"/>
        <v>60</v>
      </c>
      <c r="G51" s="108">
        <f ca="1" t="shared" si="28"/>
        <v>60</v>
      </c>
      <c r="H51" s="110">
        <f ca="1" t="shared" si="28"/>
        <v>22</v>
      </c>
      <c r="I51" s="126"/>
      <c r="K51" s="127">
        <f t="shared" si="27"/>
        <v>21</v>
      </c>
      <c r="L51" s="108">
        <v>22</v>
      </c>
      <c r="U51" s="108">
        <f ca="1" t="shared" si="29"/>
        <v>55</v>
      </c>
      <c r="V51" s="108">
        <f ca="1" t="shared" si="29"/>
        <v>30</v>
      </c>
      <c r="W51" s="108">
        <f ca="1" t="shared" si="29"/>
        <v>60</v>
      </c>
    </row>
    <row r="52" spans="1:23" ht="12.75">
      <c r="A52" s="108">
        <f ca="1" t="shared" si="26"/>
        <v>14</v>
      </c>
      <c r="B52" s="108">
        <f ca="1" t="shared" si="28"/>
        <v>1342</v>
      </c>
      <c r="C52" s="108" t="str">
        <f ca="1" t="shared" si="28"/>
        <v>Master_MindStorms</v>
      </c>
      <c r="D52" s="108">
        <f ca="1" t="shared" si="28"/>
        <v>45</v>
      </c>
      <c r="E52" s="108">
        <f ca="1" t="shared" si="28"/>
        <v>30</v>
      </c>
      <c r="F52" s="108">
        <f ca="1" t="shared" si="28"/>
        <v>15</v>
      </c>
      <c r="G52" s="108">
        <f ca="1" t="shared" si="28"/>
        <v>45</v>
      </c>
      <c r="H52" s="110">
        <f ca="1" t="shared" si="28"/>
        <v>23</v>
      </c>
      <c r="I52" s="126"/>
      <c r="K52" s="127">
        <f t="shared" si="27"/>
        <v>15</v>
      </c>
      <c r="L52" s="108">
        <v>23</v>
      </c>
      <c r="U52" s="108">
        <f ca="1" t="shared" si="29"/>
        <v>45</v>
      </c>
      <c r="V52" s="108">
        <f ca="1" t="shared" si="29"/>
        <v>30</v>
      </c>
      <c r="W52" s="108">
        <f ca="1" t="shared" si="29"/>
        <v>15</v>
      </c>
    </row>
    <row r="53" spans="1:23" ht="12.75">
      <c r="A53" s="108">
        <f ca="1" t="shared" si="26"/>
        <v>17</v>
      </c>
      <c r="B53" s="108">
        <f ca="1" t="shared" si="28"/>
        <v>5558</v>
      </c>
      <c r="C53" s="108" t="str">
        <f ca="1" t="shared" si="28"/>
        <v>Springer_Starbots</v>
      </c>
      <c r="D53" s="108">
        <f ca="1" t="shared" si="28"/>
        <v>45</v>
      </c>
      <c r="E53" s="108">
        <f ca="1" t="shared" si="28"/>
        <v>30</v>
      </c>
      <c r="F53" s="108">
        <f ca="1" t="shared" si="28"/>
        <v>0</v>
      </c>
      <c r="G53" s="108">
        <f ca="1" t="shared" si="28"/>
        <v>45</v>
      </c>
      <c r="H53" s="110">
        <f ca="1" t="shared" si="28"/>
        <v>24</v>
      </c>
      <c r="I53" s="126"/>
      <c r="K53" s="127">
        <f t="shared" si="27"/>
        <v>18</v>
      </c>
      <c r="L53" s="108">
        <v>24</v>
      </c>
      <c r="U53" s="108">
        <f ca="1" t="shared" si="29"/>
        <v>45</v>
      </c>
      <c r="V53" s="108">
        <f ca="1" t="shared" si="29"/>
        <v>30</v>
      </c>
      <c r="W53" s="108">
        <f ca="1" t="shared" si="29"/>
        <v>0</v>
      </c>
    </row>
    <row r="54" spans="1:12" ht="12.75">
      <c r="A54" s="117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</row>
    <row r="55" spans="1:12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</row>
  </sheetData>
  <sheetProtection sheet="1" objects="1" scenarios="1"/>
  <conditionalFormatting sqref="H28:M28 N26:N28 K26:M27 H26:I27 K2:K25 I2:I25 M2:N25">
    <cfRule type="cellIs" priority="1" dxfId="10" operator="equal" stopIfTrue="1">
      <formula>1</formula>
    </cfRule>
    <cfRule type="cellIs" priority="2" dxfId="12" operator="equal" stopIfTrue="1">
      <formula>2</formula>
    </cfRule>
    <cfRule type="cellIs" priority="3" dxfId="9" operator="equal" stopIfTrue="1">
      <formula>3</formula>
    </cfRule>
  </conditionalFormatting>
  <conditionalFormatting sqref="D2:F27">
    <cfRule type="cellIs" priority="4" dxfId="13" operator="equal" stopIfTrue="1">
      <formula>""</formula>
    </cfRule>
  </conditionalFormatting>
  <conditionalFormatting sqref="L2:L25 H2:H25 H30:H53">
    <cfRule type="cellIs" priority="5" dxfId="10" operator="equal" stopIfTrue="1">
      <formula>1</formula>
    </cfRule>
    <cfRule type="cellIs" priority="6" dxfId="9" operator="equal" stopIfTrue="1">
      <formula>2</formula>
    </cfRule>
    <cfRule type="cellIs" priority="7" dxfId="11" operator="equal" stopIfTrue="1">
      <formula>3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7"/>
  <dimension ref="A1:AD137"/>
  <sheetViews>
    <sheetView zoomScalePageLayoutView="0" workbookViewId="0" topLeftCell="A1">
      <selection activeCell="A1" sqref="A1"/>
    </sheetView>
  </sheetViews>
  <sheetFormatPr defaultColWidth="3.421875" defaultRowHeight="23.25" customHeight="1"/>
  <cols>
    <col min="1" max="1" width="33.421875" style="22" customWidth="1"/>
    <col min="2" max="2" width="2.140625" style="22" customWidth="1"/>
    <col min="3" max="3" width="2.140625" style="2" customWidth="1"/>
    <col min="4" max="8" width="4.00390625" style="1" hidden="1" customWidth="1"/>
    <col min="9" max="11" width="3.140625" style="1" hidden="1" customWidth="1"/>
    <col min="12" max="12" width="4.28125" style="28" hidden="1" customWidth="1"/>
    <col min="13" max="13" width="6.421875" style="26" customWidth="1"/>
    <col min="14" max="14" width="7.7109375" style="58" customWidth="1"/>
    <col min="15" max="16" width="6.421875" style="25" customWidth="1"/>
    <col min="17" max="17" width="6.421875" style="2" customWidth="1"/>
    <col min="18" max="18" width="3.00390625" style="2" customWidth="1"/>
    <col min="19" max="20" width="6.421875" style="2" customWidth="1"/>
    <col min="21" max="21" width="6.421875" style="24" customWidth="1"/>
    <col min="22" max="22" width="3.421875" style="25" customWidth="1"/>
    <col min="23" max="24" width="5.7109375" style="22" customWidth="1"/>
    <col min="25" max="25" width="5.7109375" style="25" customWidth="1"/>
    <col min="26" max="26" width="5.7109375" style="27" customWidth="1"/>
  </cols>
  <sheetData>
    <row r="1" spans="1:30" ht="27.75" customHeight="1" thickBot="1">
      <c r="A1" s="226" t="s">
        <v>29</v>
      </c>
      <c r="B1" s="227"/>
      <c r="C1" s="228"/>
      <c r="D1" s="229"/>
      <c r="E1" s="229"/>
      <c r="F1" s="229"/>
      <c r="G1" s="229"/>
      <c r="H1" s="229"/>
      <c r="I1" s="229"/>
      <c r="J1" s="229"/>
      <c r="K1" s="229"/>
      <c r="L1" s="230"/>
      <c r="M1" s="231"/>
      <c r="N1" s="228"/>
      <c r="O1" s="232" t="s">
        <v>79</v>
      </c>
      <c r="P1" s="233"/>
      <c r="Q1" s="232" t="s">
        <v>17</v>
      </c>
      <c r="R1" s="234"/>
      <c r="S1" s="235"/>
      <c r="T1" s="228"/>
      <c r="U1" s="236" t="s">
        <v>80</v>
      </c>
      <c r="X1" s="25"/>
      <c r="Z1" s="25"/>
      <c r="AA1" s="25"/>
      <c r="AB1" s="25"/>
      <c r="AC1" s="25"/>
      <c r="AD1" s="9"/>
    </row>
    <row r="2" spans="4:30" ht="9.75" customHeight="1">
      <c r="D2" s="32" t="s">
        <v>19</v>
      </c>
      <c r="E2" s="32" t="s">
        <v>20</v>
      </c>
      <c r="F2" s="32" t="s">
        <v>21</v>
      </c>
      <c r="G2" s="32" t="s">
        <v>14</v>
      </c>
      <c r="H2" s="32" t="s">
        <v>15</v>
      </c>
      <c r="I2" s="32" t="s">
        <v>23</v>
      </c>
      <c r="J2" s="32" t="s">
        <v>24</v>
      </c>
      <c r="K2" s="32" t="s">
        <v>25</v>
      </c>
      <c r="L2" s="46"/>
      <c r="M2" s="2"/>
      <c r="N2" s="2"/>
      <c r="O2" s="2"/>
      <c r="T2" s="24"/>
      <c r="U2" s="25"/>
      <c r="W2" s="25"/>
      <c r="X2" s="25"/>
      <c r="Z2" s="25"/>
      <c r="AA2" s="25"/>
      <c r="AB2" s="25"/>
      <c r="AC2" s="25"/>
      <c r="AD2" s="25"/>
    </row>
    <row r="3" spans="1:26" ht="22.5" customHeight="1">
      <c r="A3" s="69" t="s">
        <v>37</v>
      </c>
      <c r="B3" s="62"/>
      <c r="D3" s="55">
        <v>5</v>
      </c>
      <c r="E3" s="50"/>
      <c r="F3" s="50"/>
      <c r="G3" s="31">
        <f>IF(L3="","",L3-1)</f>
      </c>
      <c r="H3" s="31">
        <f>IF(L3="","",D3*G3)</f>
      </c>
      <c r="I3" s="31"/>
      <c r="J3" s="31"/>
      <c r="K3" s="31"/>
      <c r="L3" s="49"/>
      <c r="M3" s="2"/>
      <c r="N3" s="2"/>
      <c r="O3" s="2"/>
      <c r="P3" s="2"/>
      <c r="S3"/>
      <c r="T3"/>
      <c r="U3"/>
      <c r="V3"/>
      <c r="W3"/>
      <c r="X3"/>
      <c r="Y3"/>
      <c r="Z3"/>
    </row>
    <row r="4" spans="1:21" ht="22.5" customHeight="1">
      <c r="A4" s="69" t="s">
        <v>34</v>
      </c>
      <c r="B4" s="62">
        <f>B5</f>
      </c>
      <c r="D4" s="55">
        <v>5</v>
      </c>
      <c r="E4" s="50"/>
      <c r="F4" s="50"/>
      <c r="G4" s="31">
        <f>IF(L4="","",L4-1)</f>
      </c>
      <c r="H4" s="31">
        <f aca="true" t="shared" si="0" ref="H4:H23">IF(L4="","",D4*G4)</f>
      </c>
      <c r="I4" s="31">
        <f>I5</f>
      </c>
      <c r="J4" s="31"/>
      <c r="K4" s="31"/>
      <c r="L4" s="49"/>
      <c r="M4" s="2"/>
      <c r="N4" s="2"/>
      <c r="O4" s="2"/>
      <c r="P4" s="2"/>
      <c r="U4" s="2"/>
    </row>
    <row r="5" spans="1:24" ht="22.5" customHeight="1">
      <c r="A5" s="69" t="s">
        <v>35</v>
      </c>
      <c r="B5" s="62">
        <f>IF($I$5=1,1,"")</f>
      </c>
      <c r="D5" s="55">
        <v>4</v>
      </c>
      <c r="E5" s="50"/>
      <c r="F5" s="50"/>
      <c r="G5" s="31">
        <f>IF(L5="","",L5-1)</f>
      </c>
      <c r="H5" s="31">
        <f t="shared" si="0"/>
      </c>
      <c r="I5" s="31">
        <f>IF(SUM(L4:L5)&gt;10,1,"")</f>
      </c>
      <c r="J5" s="31"/>
      <c r="K5" s="31"/>
      <c r="L5" s="49"/>
      <c r="M5" s="2"/>
      <c r="N5" s="2"/>
      <c r="O5" s="2"/>
      <c r="P5" s="2"/>
      <c r="U5" s="2"/>
      <c r="W5" s="2"/>
      <c r="X5" s="2"/>
    </row>
    <row r="6" spans="1:24" ht="22.5" customHeight="1">
      <c r="A6" s="70" t="s">
        <v>30</v>
      </c>
      <c r="B6" s="62"/>
      <c r="D6" s="55">
        <v>10</v>
      </c>
      <c r="E6" s="50"/>
      <c r="F6" s="50"/>
      <c r="G6" s="31">
        <f>IF(L6="","",L6-1)</f>
        <v>-1</v>
      </c>
      <c r="H6" s="31">
        <f t="shared" si="0"/>
        <v>-10</v>
      </c>
      <c r="I6" s="31"/>
      <c r="J6" s="31"/>
      <c r="K6" s="31"/>
      <c r="L6" s="54">
        <v>0</v>
      </c>
      <c r="M6" s="2"/>
      <c r="N6" s="2"/>
      <c r="O6" s="2"/>
      <c r="P6" s="2"/>
      <c r="U6" s="2"/>
      <c r="V6" s="2"/>
      <c r="W6" s="2"/>
      <c r="X6" s="2"/>
    </row>
    <row r="7" spans="1:24" ht="22.5" customHeight="1">
      <c r="A7" s="70" t="s">
        <v>31</v>
      </c>
      <c r="B7" s="62"/>
      <c r="D7" s="55">
        <v>10</v>
      </c>
      <c r="E7" s="50"/>
      <c r="F7" s="50"/>
      <c r="G7" s="31">
        <f>IF(L7="","",IF(L7=1,0,1))</f>
      </c>
      <c r="H7" s="31">
        <f t="shared" si="0"/>
      </c>
      <c r="I7" s="31"/>
      <c r="J7" s="31"/>
      <c r="K7" s="31"/>
      <c r="L7" s="49"/>
      <c r="M7" s="2"/>
      <c r="N7" s="2"/>
      <c r="O7" s="2"/>
      <c r="P7" s="2"/>
      <c r="V7" s="2"/>
      <c r="W7" s="2"/>
      <c r="X7" s="2"/>
    </row>
    <row r="8" spans="1:24" ht="22.5" customHeight="1">
      <c r="A8" s="70" t="s">
        <v>32</v>
      </c>
      <c r="B8" s="62"/>
      <c r="D8" s="55">
        <v>10</v>
      </c>
      <c r="E8" s="50"/>
      <c r="F8" s="50"/>
      <c r="G8" s="31">
        <f>IF(L8="","",IF(L8=1,0,1))</f>
      </c>
      <c r="H8" s="31">
        <f t="shared" si="0"/>
      </c>
      <c r="I8" s="31"/>
      <c r="J8" s="31"/>
      <c r="K8" s="31"/>
      <c r="L8" s="49"/>
      <c r="M8" s="2"/>
      <c r="N8" s="2"/>
      <c r="O8" s="2"/>
      <c r="P8" s="2"/>
      <c r="V8" s="2"/>
      <c r="W8" s="2"/>
      <c r="X8" s="2"/>
    </row>
    <row r="9" spans="1:24" ht="22.5" customHeight="1">
      <c r="A9" s="70" t="s">
        <v>33</v>
      </c>
      <c r="B9" s="62"/>
      <c r="D9" s="55">
        <v>10</v>
      </c>
      <c r="E9" s="50"/>
      <c r="F9" s="50"/>
      <c r="G9" s="31">
        <f>IF(L9="","",IF(L9=1,0,1))</f>
      </c>
      <c r="H9" s="31">
        <f t="shared" si="0"/>
      </c>
      <c r="I9" s="31"/>
      <c r="J9" s="31"/>
      <c r="K9" s="31"/>
      <c r="L9" s="49"/>
      <c r="M9" s="2"/>
      <c r="N9" s="2"/>
      <c r="O9" s="2"/>
      <c r="P9" s="2"/>
      <c r="U9" s="2"/>
      <c r="V9" s="2"/>
      <c r="W9" s="2"/>
      <c r="X9" s="2"/>
    </row>
    <row r="10" spans="1:24" ht="22.5" customHeight="1">
      <c r="A10" s="70" t="s">
        <v>36</v>
      </c>
      <c r="B10" s="62"/>
      <c r="D10" s="55">
        <v>10</v>
      </c>
      <c r="E10" s="50"/>
      <c r="F10" s="50"/>
      <c r="G10" s="31">
        <f>IF(L10="","",IF(L10=1,0,1))</f>
      </c>
      <c r="H10" s="31">
        <f t="shared" si="0"/>
      </c>
      <c r="I10" s="31"/>
      <c r="J10" s="31"/>
      <c r="K10" s="31"/>
      <c r="L10" s="49"/>
      <c r="M10" s="2"/>
      <c r="N10" s="2"/>
      <c r="O10" s="2"/>
      <c r="P10" s="2"/>
      <c r="U10" s="2"/>
      <c r="V10" s="2"/>
      <c r="W10" s="2"/>
      <c r="X10" s="2"/>
    </row>
    <row r="11" spans="1:24" ht="22.5" customHeight="1">
      <c r="A11" s="70" t="s">
        <v>38</v>
      </c>
      <c r="B11" s="62"/>
      <c r="D11" s="55">
        <v>15</v>
      </c>
      <c r="E11" s="50"/>
      <c r="F11" s="50"/>
      <c r="G11" s="31">
        <f>IF(L11="","",IF(L11=1,0,1))</f>
      </c>
      <c r="H11" s="31">
        <f t="shared" si="0"/>
      </c>
      <c r="I11" s="31"/>
      <c r="J11" s="31"/>
      <c r="K11" s="31"/>
      <c r="L11" s="49"/>
      <c r="M11" s="2"/>
      <c r="N11" s="2"/>
      <c r="P11" s="2"/>
      <c r="V11" s="2"/>
      <c r="W11" s="2"/>
      <c r="X11" s="2"/>
    </row>
    <row r="12" spans="1:16" ht="22.5" customHeight="1">
      <c r="A12" s="69" t="s">
        <v>39</v>
      </c>
      <c r="B12" s="62"/>
      <c r="D12" s="51">
        <v>10</v>
      </c>
      <c r="E12" s="55">
        <v>15</v>
      </c>
      <c r="F12" s="50"/>
      <c r="G12" s="31" t="s">
        <v>22</v>
      </c>
      <c r="H12" s="31">
        <f>IF(L12="","",IF(L12=1,0,IF(L12=2,D12,E12)))</f>
      </c>
      <c r="I12" s="31"/>
      <c r="J12" s="31"/>
      <c r="K12" s="31"/>
      <c r="L12" s="49"/>
      <c r="M12" s="2"/>
      <c r="N12" s="2"/>
      <c r="O12" s="2"/>
      <c r="P12" s="2"/>
    </row>
    <row r="13" spans="1:24" ht="22.5" customHeight="1">
      <c r="A13" s="69" t="s">
        <v>40</v>
      </c>
      <c r="B13" s="62"/>
      <c r="D13" s="51">
        <v>10</v>
      </c>
      <c r="E13" s="55">
        <v>15</v>
      </c>
      <c r="F13" s="50"/>
      <c r="G13" s="31" t="s">
        <v>22</v>
      </c>
      <c r="H13" s="31">
        <f>IF(L13="","",IF(L13=1,0,IF(L13=2,D13,E13)))</f>
      </c>
      <c r="I13" s="31"/>
      <c r="J13" s="31"/>
      <c r="K13" s="31"/>
      <c r="L13" s="49"/>
      <c r="M13" s="2"/>
      <c r="N13" s="2"/>
      <c r="O13" s="2"/>
      <c r="P13" s="2"/>
      <c r="X13" s="2"/>
    </row>
    <row r="14" spans="1:24" ht="22.5" customHeight="1">
      <c r="A14" s="70" t="s">
        <v>41</v>
      </c>
      <c r="B14" s="62"/>
      <c r="D14" s="55">
        <v>15</v>
      </c>
      <c r="E14" s="50"/>
      <c r="F14" s="50"/>
      <c r="G14" s="31">
        <f>IF(L14="","",IF(L14=1,0,1))</f>
      </c>
      <c r="H14" s="31">
        <f t="shared" si="0"/>
      </c>
      <c r="I14" s="31"/>
      <c r="J14" s="31"/>
      <c r="K14" s="31"/>
      <c r="L14" s="49"/>
      <c r="M14" s="2"/>
      <c r="N14" s="2"/>
      <c r="O14" s="2"/>
      <c r="P14" s="2"/>
      <c r="V14" s="2"/>
      <c r="W14" s="2"/>
      <c r="X14" s="2"/>
    </row>
    <row r="15" spans="1:21" ht="22.5" customHeight="1">
      <c r="A15" s="70" t="s">
        <v>42</v>
      </c>
      <c r="B15" s="62"/>
      <c r="D15" s="55">
        <v>15</v>
      </c>
      <c r="E15" s="50"/>
      <c r="F15" s="50"/>
      <c r="G15" s="31">
        <f>IF(L15="","",IF(L15=1,0,1))</f>
      </c>
      <c r="H15" s="31">
        <f t="shared" si="0"/>
      </c>
      <c r="I15" s="31"/>
      <c r="J15" s="31"/>
      <c r="K15" s="31"/>
      <c r="L15" s="49"/>
      <c r="M15" s="2"/>
      <c r="N15" s="2"/>
      <c r="O15" s="2"/>
      <c r="P15" s="2"/>
      <c r="U15" s="2"/>
    </row>
    <row r="16" spans="1:21" ht="22.5" customHeight="1">
      <c r="A16" s="70" t="s">
        <v>43</v>
      </c>
      <c r="B16" s="62"/>
      <c r="D16" s="55">
        <v>20</v>
      </c>
      <c r="E16" s="50"/>
      <c r="F16" s="50"/>
      <c r="G16" s="31">
        <f>IF(L16="","",IF(L16=1,0,1))</f>
      </c>
      <c r="H16" s="31">
        <f t="shared" si="0"/>
      </c>
      <c r="I16" s="31"/>
      <c r="J16" s="31"/>
      <c r="K16" s="31"/>
      <c r="L16" s="49"/>
      <c r="M16" s="2"/>
      <c r="N16" s="2"/>
      <c r="O16" s="2"/>
      <c r="P16" s="2"/>
      <c r="U16" s="27"/>
    </row>
    <row r="17" spans="1:16" ht="22.5" customHeight="1">
      <c r="A17" s="70" t="s">
        <v>18</v>
      </c>
      <c r="B17" s="62"/>
      <c r="D17" s="55">
        <v>10</v>
      </c>
      <c r="E17" s="50"/>
      <c r="F17" s="50"/>
      <c r="G17" s="31">
        <f>IF(L17="","",IF(L17=1,0,1))</f>
      </c>
      <c r="H17" s="31">
        <f t="shared" si="0"/>
      </c>
      <c r="I17" s="31"/>
      <c r="J17" s="31"/>
      <c r="K17" s="31"/>
      <c r="L17" s="49"/>
      <c r="M17" s="2"/>
      <c r="N17" s="2"/>
      <c r="O17" s="2"/>
      <c r="P17" s="2"/>
    </row>
    <row r="18" spans="1:21" ht="22.5" customHeight="1">
      <c r="A18" s="70" t="s">
        <v>44</v>
      </c>
      <c r="B18" s="62"/>
      <c r="D18" s="55">
        <v>20</v>
      </c>
      <c r="E18" s="50"/>
      <c r="F18" s="50"/>
      <c r="G18" s="31">
        <f>IF(L18="","",IF(L18=1,0,1))</f>
      </c>
      <c r="H18" s="31">
        <f t="shared" si="0"/>
      </c>
      <c r="I18" s="31"/>
      <c r="J18" s="31"/>
      <c r="K18" s="31"/>
      <c r="L18" s="49"/>
      <c r="M18" s="2"/>
      <c r="N18" s="2"/>
      <c r="O18" s="2"/>
      <c r="P18" s="2"/>
      <c r="U18" s="2"/>
    </row>
    <row r="19" spans="1:21" ht="22.5" customHeight="1">
      <c r="A19" s="70" t="s">
        <v>45</v>
      </c>
      <c r="B19" s="62"/>
      <c r="D19" s="55">
        <v>20</v>
      </c>
      <c r="E19" s="55">
        <v>30</v>
      </c>
      <c r="F19" s="50"/>
      <c r="G19" s="31" t="s">
        <v>22</v>
      </c>
      <c r="H19" s="31">
        <f>IF(L19="","",IF(L19=1,0,IF(L19=2,D19,E19)))</f>
      </c>
      <c r="I19" s="31"/>
      <c r="J19" s="31"/>
      <c r="K19" s="31"/>
      <c r="L19" s="49"/>
      <c r="M19" s="2"/>
      <c r="N19" s="2"/>
      <c r="O19" s="2"/>
      <c r="P19" s="2"/>
      <c r="U19" s="2"/>
    </row>
    <row r="20" spans="1:21" ht="22.5" customHeight="1">
      <c r="A20" s="70" t="s">
        <v>46</v>
      </c>
      <c r="B20" s="62"/>
      <c r="D20" s="55">
        <v>25</v>
      </c>
      <c r="E20" s="50"/>
      <c r="F20" s="50"/>
      <c r="G20" s="31">
        <f>IF(L20="","",IF(L20=1,0,1))</f>
      </c>
      <c r="H20" s="31">
        <f t="shared" si="0"/>
      </c>
      <c r="I20" s="31"/>
      <c r="J20" s="31"/>
      <c r="K20" s="31"/>
      <c r="L20" s="49"/>
      <c r="M20" s="2"/>
      <c r="N20" s="2"/>
      <c r="O20" s="2"/>
      <c r="P20" s="2"/>
      <c r="U20" s="2"/>
    </row>
    <row r="21" spans="1:21" ht="22.5" customHeight="1">
      <c r="A21" s="70" t="s">
        <v>47</v>
      </c>
      <c r="B21" s="62"/>
      <c r="D21" s="55">
        <v>25</v>
      </c>
      <c r="E21" s="50"/>
      <c r="F21" s="50"/>
      <c r="G21" s="31">
        <f>IF(L21="","",IF(L21=1,0,1))</f>
      </c>
      <c r="H21" s="31">
        <f t="shared" si="0"/>
      </c>
      <c r="I21" s="31"/>
      <c r="J21" s="31"/>
      <c r="K21" s="31"/>
      <c r="L21" s="49"/>
      <c r="M21" s="2"/>
      <c r="N21" s="2"/>
      <c r="O21" s="2"/>
      <c r="P21" s="2"/>
      <c r="U21" s="2"/>
    </row>
    <row r="22" spans="1:21" ht="22.5" customHeight="1">
      <c r="A22" s="70" t="s">
        <v>48</v>
      </c>
      <c r="B22" s="62"/>
      <c r="D22" s="55">
        <v>25</v>
      </c>
      <c r="E22" s="50"/>
      <c r="F22" s="50"/>
      <c r="G22" s="31">
        <f>IF(L22="","",IF(L22=1,0,1))</f>
      </c>
      <c r="H22" s="31">
        <f t="shared" si="0"/>
      </c>
      <c r="I22" s="31"/>
      <c r="J22" s="31"/>
      <c r="K22" s="31"/>
      <c r="L22" s="49"/>
      <c r="M22" s="2"/>
      <c r="N22" s="2"/>
      <c r="O22" s="2"/>
      <c r="P22" s="2"/>
      <c r="U22" s="2"/>
    </row>
    <row r="23" spans="1:24" ht="22.5" customHeight="1">
      <c r="A23" s="70" t="s">
        <v>49</v>
      </c>
      <c r="B23" s="62"/>
      <c r="D23" s="55">
        <v>40</v>
      </c>
      <c r="E23" s="50"/>
      <c r="F23" s="50"/>
      <c r="G23" s="31">
        <f>IF(L23="","",IF(L23=1,0,1))</f>
      </c>
      <c r="H23" s="31">
        <f t="shared" si="0"/>
      </c>
      <c r="I23" s="31"/>
      <c r="J23" s="31"/>
      <c r="K23" s="31"/>
      <c r="L23" s="49"/>
      <c r="M23" s="2"/>
      <c r="N23" s="2"/>
      <c r="O23" s="2"/>
      <c r="P23" s="2"/>
      <c r="U23" s="2"/>
      <c r="V23" s="2"/>
      <c r="W23" s="2"/>
      <c r="X23" s="2"/>
    </row>
    <row r="24" spans="1:24" ht="19.5" customHeight="1" thickBot="1">
      <c r="A24" s="25"/>
      <c r="B24" s="25"/>
      <c r="D24" s="25"/>
      <c r="E24" s="25"/>
      <c r="F24" s="25"/>
      <c r="G24" s="25"/>
      <c r="H24" s="25"/>
      <c r="I24" s="25"/>
      <c r="J24" s="25"/>
      <c r="K24" s="25"/>
      <c r="L24" s="46"/>
      <c r="M24" s="2"/>
      <c r="N24" s="2"/>
      <c r="O24" s="2"/>
      <c r="P24" s="2"/>
      <c r="U24" s="2"/>
      <c r="V24" s="2"/>
      <c r="W24" s="2"/>
      <c r="X24" s="2"/>
    </row>
    <row r="25" spans="1:26" ht="20.25" customHeight="1" thickTop="1">
      <c r="A25" s="47" t="s">
        <v>16</v>
      </c>
      <c r="B25" s="33"/>
      <c r="C25"/>
      <c r="D25"/>
      <c r="E25"/>
      <c r="F25"/>
      <c r="G25"/>
      <c r="H25"/>
      <c r="I25"/>
      <c r="J25"/>
      <c r="K25"/>
      <c r="L25"/>
      <c r="M25" s="66"/>
      <c r="N25" s="67"/>
      <c r="O25"/>
      <c r="P25" t="s">
        <v>81</v>
      </c>
      <c r="Q25"/>
      <c r="S25" t="s">
        <v>82</v>
      </c>
      <c r="T25"/>
      <c r="U25"/>
      <c r="V25"/>
      <c r="X25"/>
      <c r="Y25"/>
      <c r="Z25"/>
    </row>
    <row r="26" spans="2:24" ht="19.5" customHeight="1" thickBot="1">
      <c r="B26" s="34"/>
      <c r="D26" s="2"/>
      <c r="E26" s="2"/>
      <c r="F26" s="2"/>
      <c r="G26" s="2"/>
      <c r="H26" s="2"/>
      <c r="I26" s="2"/>
      <c r="J26" s="2"/>
      <c r="K26" s="2"/>
      <c r="L26" s="1"/>
      <c r="M26" s="68"/>
      <c r="N26" s="65"/>
      <c r="O26" s="2"/>
      <c r="P26" s="2"/>
      <c r="U26" s="2"/>
      <c r="V26" s="2"/>
      <c r="W26" s="2"/>
      <c r="X26" s="2"/>
    </row>
    <row r="27" spans="2:24" ht="19.5" customHeight="1" thickTop="1">
      <c r="B27" s="34"/>
      <c r="D27" s="2"/>
      <c r="E27" s="2"/>
      <c r="F27" s="2"/>
      <c r="G27" s="2"/>
      <c r="H27" s="2"/>
      <c r="I27" s="2"/>
      <c r="J27" s="2"/>
      <c r="K27" s="2"/>
      <c r="L27" s="1"/>
      <c r="M27" s="2"/>
      <c r="N27" s="2"/>
      <c r="O27" s="2"/>
      <c r="P27" s="2"/>
      <c r="U27" s="2"/>
      <c r="V27" s="2"/>
      <c r="W27" s="2"/>
      <c r="X27" s="2"/>
    </row>
    <row r="28" spans="2:24" ht="19.5" customHeight="1">
      <c r="B28" s="34"/>
      <c r="D28" s="2"/>
      <c r="E28" s="2"/>
      <c r="F28" s="2"/>
      <c r="G28" s="2"/>
      <c r="H28" s="2"/>
      <c r="I28" s="2"/>
      <c r="J28" s="2"/>
      <c r="K28" s="2"/>
      <c r="L28" s="1"/>
      <c r="M28" s="2"/>
      <c r="N28" s="2"/>
      <c r="O28" s="2"/>
      <c r="P28" s="2"/>
      <c r="U28" s="2"/>
      <c r="V28" s="2"/>
      <c r="W28" s="2"/>
      <c r="X28" s="2"/>
    </row>
    <row r="29" spans="2:24" ht="19.5" customHeight="1">
      <c r="B29" s="34"/>
      <c r="D29" s="2"/>
      <c r="E29" s="2"/>
      <c r="F29" s="2"/>
      <c r="G29" s="2"/>
      <c r="H29" s="2"/>
      <c r="I29" s="2"/>
      <c r="J29" s="2"/>
      <c r="K29" s="2"/>
      <c r="L29" s="1"/>
      <c r="M29" s="2"/>
      <c r="N29" s="2"/>
      <c r="O29" s="2"/>
      <c r="P29" s="2"/>
      <c r="U29" s="2"/>
      <c r="V29" s="2"/>
      <c r="W29" s="2"/>
      <c r="X29" s="2"/>
    </row>
    <row r="30" spans="2:24" ht="19.5" customHeight="1">
      <c r="B30" s="34"/>
      <c r="D30" s="2"/>
      <c r="E30" s="2"/>
      <c r="F30" s="2"/>
      <c r="G30" s="2"/>
      <c r="H30" s="2"/>
      <c r="I30" s="2"/>
      <c r="J30" s="2"/>
      <c r="K30" s="2"/>
      <c r="L30" s="1"/>
      <c r="M30" s="2"/>
      <c r="N30" s="2"/>
      <c r="O30" s="2"/>
      <c r="P30" s="2"/>
      <c r="U30" s="2"/>
      <c r="V30" s="2"/>
      <c r="W30" s="2"/>
      <c r="X30" s="2"/>
    </row>
    <row r="31" spans="2:24" ht="19.5" customHeight="1">
      <c r="B31" s="34"/>
      <c r="D31" s="2"/>
      <c r="E31" s="2"/>
      <c r="F31" s="2"/>
      <c r="G31" s="2"/>
      <c r="H31" s="2"/>
      <c r="I31" s="2"/>
      <c r="J31" s="2"/>
      <c r="K31" s="2"/>
      <c r="L31" s="1"/>
      <c r="M31" s="2"/>
      <c r="N31" s="2"/>
      <c r="O31" s="2"/>
      <c r="P31" s="2"/>
      <c r="U31" s="2"/>
      <c r="V31" s="2"/>
      <c r="W31" s="2"/>
      <c r="X31" s="2"/>
    </row>
    <row r="32" spans="2:24" ht="19.5" customHeight="1">
      <c r="B32" s="34"/>
      <c r="D32" s="2"/>
      <c r="E32" s="2"/>
      <c r="F32" s="2"/>
      <c r="G32" s="2"/>
      <c r="H32" s="2"/>
      <c r="I32" s="2"/>
      <c r="J32" s="2"/>
      <c r="K32" s="2"/>
      <c r="L32" s="1"/>
      <c r="M32" s="2"/>
      <c r="N32" s="2"/>
      <c r="O32" s="2"/>
      <c r="P32" s="2"/>
      <c r="U32" s="2"/>
      <c r="V32" s="2"/>
      <c r="W32" s="2"/>
      <c r="X32" s="2"/>
    </row>
    <row r="33" spans="2:24" ht="19.5" customHeight="1">
      <c r="B33" s="34"/>
      <c r="D33" s="2"/>
      <c r="E33" s="2"/>
      <c r="F33" s="2"/>
      <c r="G33" s="2"/>
      <c r="H33" s="2"/>
      <c r="I33" s="2"/>
      <c r="J33" s="2"/>
      <c r="K33" s="2"/>
      <c r="L33" s="1"/>
      <c r="M33" s="2"/>
      <c r="N33" s="2"/>
      <c r="O33" s="2"/>
      <c r="P33" s="2"/>
      <c r="U33" s="2"/>
      <c r="V33" s="2"/>
      <c r="W33" s="2"/>
      <c r="X33" s="2"/>
    </row>
    <row r="34" spans="2:24" ht="19.5" customHeight="1">
      <c r="B34" s="34"/>
      <c r="D34" s="2"/>
      <c r="E34" s="2"/>
      <c r="F34" s="2"/>
      <c r="G34" s="2"/>
      <c r="H34" s="2"/>
      <c r="I34" s="2"/>
      <c r="J34" s="2"/>
      <c r="K34" s="2"/>
      <c r="L34" s="1"/>
      <c r="M34" s="2"/>
      <c r="N34" s="2"/>
      <c r="O34" s="2"/>
      <c r="P34" s="2"/>
      <c r="U34" s="2"/>
      <c r="V34" s="2"/>
      <c r="W34" s="2"/>
      <c r="X34" s="2"/>
    </row>
    <row r="35" spans="2:24" ht="19.5" customHeight="1">
      <c r="B35" s="34"/>
      <c r="D35" s="2"/>
      <c r="E35" s="2"/>
      <c r="F35" s="2"/>
      <c r="G35" s="2"/>
      <c r="H35" s="2"/>
      <c r="I35" s="2"/>
      <c r="J35" s="2"/>
      <c r="K35" s="2"/>
      <c r="L35" s="1"/>
      <c r="M35" s="2"/>
      <c r="N35" s="2"/>
      <c r="O35" s="2"/>
      <c r="P35" s="2"/>
      <c r="U35" s="2"/>
      <c r="V35" s="2"/>
      <c r="W35" s="2"/>
      <c r="X35" s="2"/>
    </row>
    <row r="36" spans="2:24" ht="19.5" customHeight="1">
      <c r="B36" s="34"/>
      <c r="D36" s="2"/>
      <c r="E36" s="2"/>
      <c r="F36" s="2"/>
      <c r="G36" s="2"/>
      <c r="H36" s="2"/>
      <c r="I36" s="2"/>
      <c r="J36" s="2"/>
      <c r="K36" s="2"/>
      <c r="L36" s="1"/>
      <c r="M36" s="2"/>
      <c r="N36" s="2"/>
      <c r="O36" s="2"/>
      <c r="P36" s="2"/>
      <c r="U36" s="2"/>
      <c r="V36" s="2"/>
      <c r="W36" s="2"/>
      <c r="X36" s="2"/>
    </row>
    <row r="37" spans="2:24" ht="19.5" customHeight="1">
      <c r="B37" s="34"/>
      <c r="D37" s="2"/>
      <c r="E37" s="2"/>
      <c r="F37" s="2"/>
      <c r="G37" s="2"/>
      <c r="H37" s="2"/>
      <c r="I37" s="2"/>
      <c r="J37" s="2"/>
      <c r="K37" s="2"/>
      <c r="L37" s="1"/>
      <c r="M37" s="2"/>
      <c r="N37" s="2"/>
      <c r="O37" s="2"/>
      <c r="P37" s="2"/>
      <c r="U37" s="2"/>
      <c r="V37" s="2"/>
      <c r="W37" s="2"/>
      <c r="X37" s="2"/>
    </row>
    <row r="38" spans="13:15" ht="12.75" customHeight="1">
      <c r="M38" s="25"/>
      <c r="N38" s="2"/>
      <c r="O38" s="22"/>
    </row>
    <row r="39" spans="13:15" ht="12.75" customHeight="1">
      <c r="M39" s="25"/>
      <c r="N39" s="2"/>
      <c r="O39" s="22"/>
    </row>
    <row r="40" spans="13:15" ht="12.75" customHeight="1">
      <c r="M40" s="25"/>
      <c r="N40" s="2"/>
      <c r="O40" s="22"/>
    </row>
    <row r="41" spans="13:15" ht="16.5" customHeight="1">
      <c r="M41" s="25"/>
      <c r="N41" s="2"/>
      <c r="O41" s="22"/>
    </row>
    <row r="42" spans="13:15" ht="16.5" customHeight="1">
      <c r="M42" s="25"/>
      <c r="N42" s="2"/>
      <c r="O42" s="22"/>
    </row>
    <row r="43" spans="13:15" ht="16.5" customHeight="1">
      <c r="M43" s="25"/>
      <c r="N43" s="2"/>
      <c r="O43" s="22"/>
    </row>
    <row r="44" spans="13:15" ht="16.5" customHeight="1">
      <c r="M44" s="25"/>
      <c r="N44" s="2"/>
      <c r="O44" s="22"/>
    </row>
    <row r="45" spans="13:15" ht="16.5" customHeight="1">
      <c r="M45" s="25"/>
      <c r="N45" s="2"/>
      <c r="O45" s="22"/>
    </row>
    <row r="46" spans="13:15" ht="16.5" customHeight="1">
      <c r="M46" s="25"/>
      <c r="N46" s="2"/>
      <c r="O46" s="22"/>
    </row>
    <row r="47" spans="13:15" ht="16.5" customHeight="1">
      <c r="M47" s="25"/>
      <c r="N47" s="2"/>
      <c r="O47" s="22"/>
    </row>
    <row r="48" spans="13:15" ht="16.5" customHeight="1">
      <c r="M48" s="25"/>
      <c r="N48" s="2"/>
      <c r="O48" s="22"/>
    </row>
    <row r="49" spans="13:15" ht="16.5" customHeight="1">
      <c r="M49" s="25"/>
      <c r="N49" s="2"/>
      <c r="O49" s="22"/>
    </row>
    <row r="50" spans="13:15" ht="16.5" customHeight="1">
      <c r="M50" s="25"/>
      <c r="N50" s="2"/>
      <c r="O50" s="22"/>
    </row>
    <row r="51" spans="13:15" ht="16.5" customHeight="1">
      <c r="M51" s="25"/>
      <c r="N51" s="2"/>
      <c r="O51" s="22"/>
    </row>
    <row r="52" spans="13:15" ht="23.25" customHeight="1">
      <c r="M52" s="25"/>
      <c r="N52" s="2"/>
      <c r="O52" s="22"/>
    </row>
    <row r="53" spans="13:15" ht="23.25" customHeight="1">
      <c r="M53" s="25"/>
      <c r="N53" s="2"/>
      <c r="O53" s="22"/>
    </row>
    <row r="54" spans="13:15" ht="23.25" customHeight="1">
      <c r="M54" s="25"/>
      <c r="N54" s="2"/>
      <c r="O54" s="22"/>
    </row>
    <row r="55" spans="13:15" ht="23.25" customHeight="1">
      <c r="M55" s="25"/>
      <c r="N55" s="2"/>
      <c r="O55" s="22"/>
    </row>
    <row r="56" spans="13:15" ht="23.25" customHeight="1">
      <c r="M56" s="25"/>
      <c r="N56" s="2"/>
      <c r="O56" s="22"/>
    </row>
    <row r="57" spans="13:15" ht="23.25" customHeight="1">
      <c r="M57" s="25"/>
      <c r="N57" s="2"/>
      <c r="O57" s="22"/>
    </row>
    <row r="58" spans="13:15" ht="23.25" customHeight="1">
      <c r="M58" s="25"/>
      <c r="N58" s="2"/>
      <c r="O58" s="22"/>
    </row>
    <row r="59" spans="13:15" ht="23.25" customHeight="1">
      <c r="M59" s="25"/>
      <c r="N59" s="2"/>
      <c r="O59" s="22"/>
    </row>
    <row r="60" spans="13:15" ht="23.25" customHeight="1">
      <c r="M60" s="25"/>
      <c r="N60" s="2"/>
      <c r="O60" s="22"/>
    </row>
    <row r="61" spans="13:15" ht="23.25" customHeight="1">
      <c r="M61" s="25"/>
      <c r="N61" s="2"/>
      <c r="O61" s="22"/>
    </row>
    <row r="62" spans="13:15" ht="23.25" customHeight="1">
      <c r="M62" s="25"/>
      <c r="N62" s="2"/>
      <c r="O62" s="22"/>
    </row>
    <row r="63" spans="13:15" ht="23.25" customHeight="1">
      <c r="M63" s="25"/>
      <c r="N63" s="2"/>
      <c r="O63" s="22"/>
    </row>
    <row r="64" spans="13:15" ht="23.25" customHeight="1">
      <c r="M64" s="25"/>
      <c r="N64" s="2"/>
      <c r="O64" s="22"/>
    </row>
    <row r="65" spans="13:15" ht="23.25" customHeight="1">
      <c r="M65" s="25"/>
      <c r="N65" s="2"/>
      <c r="O65" s="22"/>
    </row>
    <row r="66" spans="13:15" ht="23.25" customHeight="1">
      <c r="M66" s="25"/>
      <c r="N66" s="2"/>
      <c r="O66" s="22"/>
    </row>
    <row r="67" spans="13:15" ht="23.25" customHeight="1">
      <c r="M67" s="25"/>
      <c r="N67" s="2"/>
      <c r="O67" s="22"/>
    </row>
    <row r="68" spans="13:15" ht="23.25" customHeight="1">
      <c r="M68" s="25"/>
      <c r="N68" s="2"/>
      <c r="O68" s="22"/>
    </row>
    <row r="69" spans="13:15" ht="23.25" customHeight="1">
      <c r="M69" s="25"/>
      <c r="N69" s="2"/>
      <c r="O69" s="22"/>
    </row>
    <row r="70" spans="13:15" ht="23.25" customHeight="1">
      <c r="M70" s="25"/>
      <c r="N70" s="2"/>
      <c r="O70" s="22"/>
    </row>
    <row r="71" spans="13:15" ht="23.25" customHeight="1">
      <c r="M71" s="25"/>
      <c r="N71" s="2"/>
      <c r="O71" s="22"/>
    </row>
    <row r="72" spans="13:15" ht="23.25" customHeight="1">
      <c r="M72" s="25"/>
      <c r="N72" s="2"/>
      <c r="O72" s="22"/>
    </row>
    <row r="73" spans="13:15" ht="23.25" customHeight="1">
      <c r="M73" s="25"/>
      <c r="N73" s="2"/>
      <c r="O73" s="22"/>
    </row>
    <row r="74" spans="13:15" ht="23.25" customHeight="1">
      <c r="M74" s="25"/>
      <c r="N74" s="2"/>
      <c r="O74" s="22"/>
    </row>
    <row r="75" spans="13:15" ht="23.25" customHeight="1">
      <c r="M75" s="25"/>
      <c r="N75" s="2"/>
      <c r="O75" s="22"/>
    </row>
    <row r="76" spans="13:15" ht="23.25" customHeight="1">
      <c r="M76" s="25"/>
      <c r="N76" s="2"/>
      <c r="O76" s="22"/>
    </row>
    <row r="77" spans="13:15" ht="23.25" customHeight="1">
      <c r="M77" s="25"/>
      <c r="N77" s="2"/>
      <c r="O77" s="22"/>
    </row>
    <row r="78" spans="13:15" ht="23.25" customHeight="1">
      <c r="M78" s="25"/>
      <c r="N78" s="2"/>
      <c r="O78" s="22"/>
    </row>
    <row r="79" spans="13:15" ht="23.25" customHeight="1">
      <c r="M79" s="25"/>
      <c r="N79" s="2"/>
      <c r="O79" s="22"/>
    </row>
    <row r="80" spans="13:15" ht="23.25" customHeight="1">
      <c r="M80" s="25"/>
      <c r="N80" s="2"/>
      <c r="O80" s="22"/>
    </row>
    <row r="81" spans="13:15" ht="23.25" customHeight="1">
      <c r="M81" s="25"/>
      <c r="N81" s="2"/>
      <c r="O81" s="22"/>
    </row>
    <row r="82" spans="13:15" ht="23.25" customHeight="1">
      <c r="M82" s="25"/>
      <c r="N82" s="2"/>
      <c r="O82" s="22"/>
    </row>
    <row r="83" spans="13:15" ht="23.25" customHeight="1">
      <c r="M83" s="25"/>
      <c r="N83" s="2"/>
      <c r="O83" s="22"/>
    </row>
    <row r="84" spans="13:15" ht="23.25" customHeight="1">
      <c r="M84" s="25"/>
      <c r="N84" s="2"/>
      <c r="O84" s="22"/>
    </row>
    <row r="85" spans="13:15" ht="23.25" customHeight="1">
      <c r="M85" s="25"/>
      <c r="N85" s="2"/>
      <c r="O85" s="22"/>
    </row>
    <row r="86" spans="13:15" ht="23.25" customHeight="1">
      <c r="M86" s="25"/>
      <c r="N86" s="2"/>
      <c r="O86" s="22"/>
    </row>
    <row r="87" spans="13:15" ht="23.25" customHeight="1">
      <c r="M87" s="25"/>
      <c r="N87" s="2"/>
      <c r="O87" s="22"/>
    </row>
    <row r="88" spans="13:15" ht="23.25" customHeight="1">
      <c r="M88" s="25"/>
      <c r="N88" s="2"/>
      <c r="O88" s="22"/>
    </row>
    <row r="89" spans="13:15" ht="23.25" customHeight="1">
      <c r="M89" s="25"/>
      <c r="N89" s="2"/>
      <c r="O89" s="22"/>
    </row>
    <row r="90" spans="13:15" ht="23.25" customHeight="1">
      <c r="M90" s="25"/>
      <c r="N90" s="2"/>
      <c r="O90" s="22"/>
    </row>
    <row r="91" spans="13:15" ht="23.25" customHeight="1">
      <c r="M91" s="25"/>
      <c r="N91" s="2"/>
      <c r="O91" s="22"/>
    </row>
    <row r="92" spans="13:15" ht="23.25" customHeight="1">
      <c r="M92" s="25"/>
      <c r="N92" s="2"/>
      <c r="O92" s="22"/>
    </row>
    <row r="93" spans="13:15" ht="23.25" customHeight="1">
      <c r="M93" s="25"/>
      <c r="N93" s="2"/>
      <c r="O93" s="22"/>
    </row>
    <row r="94" spans="13:15" ht="23.25" customHeight="1">
      <c r="M94" s="25"/>
      <c r="N94" s="2"/>
      <c r="O94" s="22"/>
    </row>
    <row r="95" spans="13:15" ht="23.25" customHeight="1">
      <c r="M95" s="25"/>
      <c r="N95" s="2"/>
      <c r="O95" s="22"/>
    </row>
    <row r="96" spans="13:15" ht="23.25" customHeight="1">
      <c r="M96" s="25"/>
      <c r="N96" s="2"/>
      <c r="O96" s="22"/>
    </row>
    <row r="97" spans="13:15" ht="23.25" customHeight="1">
      <c r="M97" s="25"/>
      <c r="N97" s="2"/>
      <c r="O97" s="22"/>
    </row>
    <row r="98" spans="13:15" ht="23.25" customHeight="1">
      <c r="M98" s="25"/>
      <c r="N98" s="2"/>
      <c r="O98" s="22"/>
    </row>
    <row r="99" spans="13:15" ht="23.25" customHeight="1">
      <c r="M99" s="25"/>
      <c r="N99" s="2"/>
      <c r="O99" s="22"/>
    </row>
    <row r="100" spans="13:15" ht="23.25" customHeight="1">
      <c r="M100" s="25"/>
      <c r="N100" s="2"/>
      <c r="O100" s="22"/>
    </row>
    <row r="101" spans="13:15" ht="23.25" customHeight="1">
      <c r="M101" s="25"/>
      <c r="N101" s="2"/>
      <c r="O101" s="22"/>
    </row>
    <row r="102" spans="13:15" ht="23.25" customHeight="1">
      <c r="M102" s="25"/>
      <c r="N102" s="2"/>
      <c r="O102" s="22"/>
    </row>
    <row r="103" spans="13:15" ht="23.25" customHeight="1">
      <c r="M103" s="25"/>
      <c r="N103" s="2"/>
      <c r="O103" s="22"/>
    </row>
    <row r="104" spans="13:15" ht="23.25" customHeight="1">
      <c r="M104" s="25"/>
      <c r="N104" s="2"/>
      <c r="O104" s="22"/>
    </row>
    <row r="105" spans="13:15" ht="23.25" customHeight="1">
      <c r="M105" s="25"/>
      <c r="N105" s="2"/>
      <c r="O105" s="22"/>
    </row>
    <row r="106" spans="13:15" ht="23.25" customHeight="1">
      <c r="M106" s="25"/>
      <c r="N106" s="2"/>
      <c r="O106" s="22"/>
    </row>
    <row r="107" spans="13:15" ht="23.25" customHeight="1">
      <c r="M107" s="25"/>
      <c r="N107" s="2"/>
      <c r="O107" s="22"/>
    </row>
    <row r="108" spans="13:15" ht="23.25" customHeight="1">
      <c r="M108" s="25"/>
      <c r="N108" s="2"/>
      <c r="O108" s="22"/>
    </row>
    <row r="109" spans="13:15" ht="23.25" customHeight="1">
      <c r="M109" s="25"/>
      <c r="N109" s="2"/>
      <c r="O109" s="22"/>
    </row>
    <row r="110" spans="13:15" ht="23.25" customHeight="1">
      <c r="M110" s="25"/>
      <c r="N110" s="2"/>
      <c r="O110" s="22"/>
    </row>
    <row r="111" spans="13:15" ht="23.25" customHeight="1">
      <c r="M111" s="25"/>
      <c r="N111" s="2"/>
      <c r="O111" s="22"/>
    </row>
    <row r="112" spans="13:15" ht="23.25" customHeight="1">
      <c r="M112" s="25"/>
      <c r="N112" s="2"/>
      <c r="O112" s="22"/>
    </row>
    <row r="113" spans="13:15" ht="23.25" customHeight="1">
      <c r="M113" s="25"/>
      <c r="N113" s="2"/>
      <c r="O113" s="22"/>
    </row>
    <row r="114" spans="13:15" ht="23.25" customHeight="1">
      <c r="M114" s="25"/>
      <c r="N114" s="2"/>
      <c r="O114" s="22"/>
    </row>
    <row r="115" spans="13:15" ht="23.25" customHeight="1">
      <c r="M115" s="25"/>
      <c r="N115" s="2"/>
      <c r="O115" s="22"/>
    </row>
    <row r="116" spans="13:15" ht="23.25" customHeight="1">
      <c r="M116" s="25"/>
      <c r="N116" s="2"/>
      <c r="O116" s="22"/>
    </row>
    <row r="117" spans="13:15" ht="23.25" customHeight="1">
      <c r="M117" s="25"/>
      <c r="N117" s="2"/>
      <c r="O117" s="22"/>
    </row>
    <row r="118" spans="13:15" ht="23.25" customHeight="1">
      <c r="M118" s="25"/>
      <c r="N118" s="2"/>
      <c r="O118" s="22"/>
    </row>
    <row r="119" spans="13:15" ht="23.25" customHeight="1">
      <c r="M119" s="25"/>
      <c r="N119" s="2"/>
      <c r="O119" s="22"/>
    </row>
    <row r="120" spans="13:15" ht="23.25" customHeight="1">
      <c r="M120" s="25"/>
      <c r="N120" s="2"/>
      <c r="O120" s="22"/>
    </row>
    <row r="121" spans="13:15" ht="23.25" customHeight="1">
      <c r="M121" s="25"/>
      <c r="N121" s="2"/>
      <c r="O121" s="22"/>
    </row>
    <row r="122" spans="13:15" ht="23.25" customHeight="1">
      <c r="M122" s="25"/>
      <c r="N122" s="2"/>
      <c r="O122" s="22"/>
    </row>
    <row r="123" spans="13:15" ht="23.25" customHeight="1">
      <c r="M123" s="25"/>
      <c r="N123" s="2"/>
      <c r="O123" s="22"/>
    </row>
    <row r="124" spans="13:15" ht="23.25" customHeight="1">
      <c r="M124" s="25"/>
      <c r="N124" s="2"/>
      <c r="O124" s="22"/>
    </row>
    <row r="125" spans="13:15" ht="23.25" customHeight="1">
      <c r="M125" s="25"/>
      <c r="N125" s="2"/>
      <c r="O125" s="22"/>
    </row>
    <row r="126" spans="13:15" ht="23.25" customHeight="1">
      <c r="M126" s="25"/>
      <c r="N126" s="2"/>
      <c r="O126" s="22"/>
    </row>
    <row r="127" spans="13:15" ht="23.25" customHeight="1">
      <c r="M127" s="25"/>
      <c r="N127" s="2"/>
      <c r="O127" s="22"/>
    </row>
    <row r="128" spans="13:15" ht="23.25" customHeight="1">
      <c r="M128" s="25"/>
      <c r="N128" s="2"/>
      <c r="O128" s="22"/>
    </row>
    <row r="129" spans="13:15" ht="23.25" customHeight="1">
      <c r="M129" s="25"/>
      <c r="N129" s="2"/>
      <c r="O129" s="22"/>
    </row>
    <row r="130" spans="13:15" ht="23.25" customHeight="1">
      <c r="M130" s="25"/>
      <c r="N130" s="2"/>
      <c r="O130" s="22"/>
    </row>
    <row r="131" spans="13:15" ht="23.25" customHeight="1">
      <c r="M131" s="25"/>
      <c r="N131" s="2"/>
      <c r="O131" s="22"/>
    </row>
    <row r="132" spans="13:15" ht="23.25" customHeight="1">
      <c r="M132" s="25"/>
      <c r="N132" s="2"/>
      <c r="O132" s="22"/>
    </row>
    <row r="133" spans="13:15" ht="23.25" customHeight="1">
      <c r="M133" s="25"/>
      <c r="N133" s="2"/>
      <c r="O133" s="22"/>
    </row>
    <row r="134" spans="13:15" ht="23.25" customHeight="1">
      <c r="M134" s="25"/>
      <c r="N134" s="2"/>
      <c r="O134" s="22"/>
    </row>
    <row r="135" spans="13:15" ht="23.25" customHeight="1">
      <c r="M135" s="25"/>
      <c r="N135" s="2"/>
      <c r="O135" s="22"/>
    </row>
    <row r="136" spans="13:15" ht="23.25" customHeight="1">
      <c r="M136" s="25"/>
      <c r="N136" s="2"/>
      <c r="O136" s="22"/>
    </row>
    <row r="137" spans="13:15" ht="23.25" customHeight="1">
      <c r="M137" s="25"/>
      <c r="N137" s="2"/>
      <c r="O137" s="22"/>
    </row>
  </sheetData>
  <sheetProtection sheet="1" objects="1" scenarios="1"/>
  <conditionalFormatting sqref="B4:B5">
    <cfRule type="cellIs" priority="1" dxfId="0" operator="equal" stopIfTrue="1">
      <formula>1</formula>
    </cfRule>
  </conditionalFormatting>
  <printOptions/>
  <pageMargins left="0.5" right="0.27" top="0.5" bottom="0.5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71"/>
  <dimension ref="A1:AA73"/>
  <sheetViews>
    <sheetView view="pageBreakPreview" zoomScaleSheetLayoutView="100" workbookViewId="0" topLeftCell="A2">
      <selection activeCell="B30" sqref="B30"/>
    </sheetView>
  </sheetViews>
  <sheetFormatPr defaultColWidth="9.140625" defaultRowHeight="12.75"/>
  <cols>
    <col min="1" max="1" width="2.8515625" style="73" customWidth="1"/>
    <col min="2" max="2" width="18.00390625" style="73" customWidth="1"/>
    <col min="3" max="3" width="2.8515625" style="73" customWidth="1"/>
    <col min="4" max="4" width="6.8515625" style="73" customWidth="1"/>
    <col min="5" max="25" width="4.421875" style="73" customWidth="1"/>
    <col min="26" max="27" width="1.421875" style="73" customWidth="1"/>
    <col min="28" max="16384" width="9.140625" style="73" customWidth="1"/>
  </cols>
  <sheetData>
    <row r="1" spans="1:27" ht="73.5" customHeight="1">
      <c r="A1" s="332" t="s">
        <v>50</v>
      </c>
      <c r="B1" s="333" t="s">
        <v>1</v>
      </c>
      <c r="C1" s="332" t="s">
        <v>51</v>
      </c>
      <c r="D1" s="333" t="s">
        <v>52</v>
      </c>
      <c r="E1" s="332" t="str">
        <f>Worksheet!A3</f>
        <v>gray balls @ reservoir</v>
      </c>
      <c r="F1" s="332" t="str">
        <f>Worksheet!A4</f>
        <v>levees up, on red shore</v>
      </c>
      <c r="G1" s="332" t="str">
        <f>Worksheet!A5</f>
        <v>levees up, on green shore</v>
      </c>
      <c r="H1" s="332" t="str">
        <f>Worksheet!A6</f>
        <v>places with 3+ people together</v>
      </c>
      <c r="I1" s="332" t="str">
        <f>Worksheet!A7</f>
        <v>both insulation @ green grid</v>
      </c>
      <c r="J1" s="332" t="str">
        <f>Worksheet!A8</f>
        <v>bicycle @ green grid</v>
      </c>
      <c r="K1" s="332" t="str">
        <f>Worksheet!A9</f>
        <v>snowmobile @ ice</v>
      </c>
      <c r="L1" s="332" t="str">
        <f>Worksheet!A10</f>
        <v>laptop @ green grid</v>
      </c>
      <c r="M1" s="332" t="str">
        <f>Worksheet!A11</f>
        <v>yellow ball @ ice or reservoir</v>
      </c>
      <c r="N1" s="332" t="str">
        <f>Worksheet!A12</f>
        <v>bear @ ice</v>
      </c>
      <c r="O1" s="332" t="str">
        <f>Worksheet!A13</f>
        <v>robot beat clock</v>
      </c>
      <c r="P1" s="332" t="str">
        <f>Worksheet!A14</f>
        <v>storm tripped</v>
      </c>
      <c r="Q1" s="332" t="str">
        <f>Worksheet!A15</f>
        <v>barrier up</v>
      </c>
      <c r="R1" s="332" t="str">
        <f>Worksheet!A16</f>
        <v>rig @ ice</v>
      </c>
      <c r="S1" s="332" t="str">
        <f>Worksheet!A17</f>
        <v>drill assembly up</v>
      </c>
      <c r="T1" s="332" t="str">
        <f>Worksheet!A18</f>
        <v>lights off</v>
      </c>
      <c r="U1" s="332" t="str">
        <f>Worksheet!A19</f>
        <v>core sample pulled</v>
      </c>
      <c r="V1" s="332" t="str">
        <f>Worksheet!A20</f>
        <v>house elevated</v>
      </c>
      <c r="W1" s="332" t="str">
        <f>Worksheet!A21</f>
        <v>window open</v>
      </c>
      <c r="X1" s="332" t="str">
        <f>Worksheet!A22</f>
        <v>ice buoy @ ice</v>
      </c>
      <c r="Y1" s="332" t="str">
        <f>Worksheet!A23</f>
        <v>arrows agree</v>
      </c>
      <c r="Z1" s="92"/>
      <c r="AA1" s="92"/>
    </row>
    <row r="2" spans="1:27" s="90" customFormat="1" ht="11.25">
      <c r="A2" s="330">
        <v>1</v>
      </c>
      <c r="B2" s="330" t="s">
        <v>91</v>
      </c>
      <c r="C2" s="330">
        <v>1</v>
      </c>
      <c r="D2" s="331">
        <v>240</v>
      </c>
      <c r="E2" s="331">
        <v>15</v>
      </c>
      <c r="F2" s="331">
        <v>35</v>
      </c>
      <c r="G2" s="331">
        <v>0</v>
      </c>
      <c r="H2" s="331">
        <v>20</v>
      </c>
      <c r="I2" s="331">
        <v>10</v>
      </c>
      <c r="J2" s="331">
        <v>0</v>
      </c>
      <c r="K2" s="331">
        <v>10</v>
      </c>
      <c r="L2" s="331">
        <v>0</v>
      </c>
      <c r="M2" s="331">
        <v>0</v>
      </c>
      <c r="N2" s="331">
        <v>15</v>
      </c>
      <c r="O2" s="331">
        <v>10</v>
      </c>
      <c r="P2" s="331">
        <v>15</v>
      </c>
      <c r="Q2" s="331">
        <v>0</v>
      </c>
      <c r="R2" s="331">
        <v>0</v>
      </c>
      <c r="S2" s="331">
        <v>0</v>
      </c>
      <c r="T2" s="331">
        <v>20</v>
      </c>
      <c r="U2" s="331">
        <v>0</v>
      </c>
      <c r="V2" s="331">
        <v>0</v>
      </c>
      <c r="W2" s="331">
        <v>25</v>
      </c>
      <c r="X2" s="331">
        <v>25</v>
      </c>
      <c r="Y2" s="331">
        <v>40</v>
      </c>
      <c r="Z2" s="93"/>
      <c r="AA2" s="93"/>
    </row>
    <row r="3" spans="1:27" s="90" customFormat="1" ht="11.25">
      <c r="A3" s="330">
        <v>1</v>
      </c>
      <c r="B3" s="330" t="s">
        <v>91</v>
      </c>
      <c r="C3" s="330">
        <v>2</v>
      </c>
      <c r="D3" s="331">
        <v>200</v>
      </c>
      <c r="E3" s="331">
        <v>15</v>
      </c>
      <c r="F3" s="331">
        <v>25</v>
      </c>
      <c r="G3" s="331">
        <v>0</v>
      </c>
      <c r="H3" s="331">
        <v>20</v>
      </c>
      <c r="I3" s="331">
        <v>10</v>
      </c>
      <c r="J3" s="331">
        <v>0</v>
      </c>
      <c r="K3" s="331">
        <v>10</v>
      </c>
      <c r="L3" s="331">
        <v>0</v>
      </c>
      <c r="M3" s="331">
        <v>0</v>
      </c>
      <c r="N3" s="331">
        <v>15</v>
      </c>
      <c r="O3" s="331">
        <v>0</v>
      </c>
      <c r="P3" s="331">
        <v>15</v>
      </c>
      <c r="Q3" s="331">
        <v>0</v>
      </c>
      <c r="R3" s="331">
        <v>0</v>
      </c>
      <c r="S3" s="331">
        <v>0</v>
      </c>
      <c r="T3" s="331">
        <v>0</v>
      </c>
      <c r="U3" s="331">
        <v>0</v>
      </c>
      <c r="V3" s="331">
        <v>0</v>
      </c>
      <c r="W3" s="331">
        <v>25</v>
      </c>
      <c r="X3" s="331">
        <v>25</v>
      </c>
      <c r="Y3" s="331">
        <v>40</v>
      </c>
      <c r="Z3" s="93"/>
      <c r="AA3" s="93"/>
    </row>
    <row r="4" spans="1:25" s="90" customFormat="1" ht="11.25">
      <c r="A4" s="330">
        <v>1</v>
      </c>
      <c r="B4" s="330" t="s">
        <v>91</v>
      </c>
      <c r="C4" s="330">
        <v>3</v>
      </c>
      <c r="D4" s="331">
        <v>175</v>
      </c>
      <c r="E4" s="331">
        <v>10</v>
      </c>
      <c r="F4" s="331">
        <v>35</v>
      </c>
      <c r="G4" s="331">
        <v>0</v>
      </c>
      <c r="H4" s="331">
        <v>20</v>
      </c>
      <c r="I4" s="331">
        <v>10</v>
      </c>
      <c r="J4" s="331">
        <v>10</v>
      </c>
      <c r="K4" s="331">
        <v>0</v>
      </c>
      <c r="L4" s="331">
        <v>0</v>
      </c>
      <c r="M4" s="331">
        <v>0</v>
      </c>
      <c r="N4" s="331">
        <v>15</v>
      </c>
      <c r="O4" s="331">
        <v>0</v>
      </c>
      <c r="P4" s="331">
        <v>15</v>
      </c>
      <c r="Q4" s="331">
        <v>15</v>
      </c>
      <c r="R4" s="331">
        <v>0</v>
      </c>
      <c r="S4" s="331">
        <v>0</v>
      </c>
      <c r="T4" s="331">
        <v>20</v>
      </c>
      <c r="U4" s="331">
        <v>0</v>
      </c>
      <c r="V4" s="331">
        <v>0</v>
      </c>
      <c r="W4" s="331">
        <v>25</v>
      </c>
      <c r="X4" s="331">
        <v>0</v>
      </c>
      <c r="Y4" s="331">
        <v>0</v>
      </c>
    </row>
    <row r="5" spans="1:27" s="90" customFormat="1" ht="11.25">
      <c r="A5" s="330">
        <v>2</v>
      </c>
      <c r="B5" s="330" t="s">
        <v>92</v>
      </c>
      <c r="C5" s="330">
        <v>1</v>
      </c>
      <c r="D5" s="331">
        <v>70</v>
      </c>
      <c r="E5" s="331">
        <v>0</v>
      </c>
      <c r="F5" s="331">
        <v>15</v>
      </c>
      <c r="G5" s="331">
        <v>0</v>
      </c>
      <c r="H5" s="331">
        <v>20</v>
      </c>
      <c r="I5" s="331">
        <v>0</v>
      </c>
      <c r="J5" s="331">
        <v>10</v>
      </c>
      <c r="K5" s="331">
        <v>0</v>
      </c>
      <c r="L5" s="331">
        <v>0</v>
      </c>
      <c r="M5" s="331">
        <v>0</v>
      </c>
      <c r="N5" s="331">
        <v>0</v>
      </c>
      <c r="O5" s="331">
        <v>10</v>
      </c>
      <c r="P5" s="331">
        <v>15</v>
      </c>
      <c r="Q5" s="331">
        <v>0</v>
      </c>
      <c r="R5" s="331">
        <v>0</v>
      </c>
      <c r="S5" s="331">
        <v>0</v>
      </c>
      <c r="T5" s="331">
        <v>0</v>
      </c>
      <c r="U5" s="331">
        <v>0</v>
      </c>
      <c r="V5" s="331">
        <v>0</v>
      </c>
      <c r="W5" s="331">
        <v>0</v>
      </c>
      <c r="X5" s="331">
        <v>0</v>
      </c>
      <c r="Y5" s="331">
        <v>0</v>
      </c>
      <c r="Z5" s="93"/>
      <c r="AA5" s="93"/>
    </row>
    <row r="6" spans="1:27" s="90" customFormat="1" ht="11.25">
      <c r="A6" s="330">
        <v>2</v>
      </c>
      <c r="B6" s="330" t="s">
        <v>92</v>
      </c>
      <c r="C6" s="330">
        <v>2</v>
      </c>
      <c r="D6" s="331">
        <v>70</v>
      </c>
      <c r="E6" s="331">
        <v>0</v>
      </c>
      <c r="F6" s="331">
        <v>15</v>
      </c>
      <c r="G6" s="331">
        <v>0</v>
      </c>
      <c r="H6" s="331">
        <v>20</v>
      </c>
      <c r="I6" s="331">
        <v>0</v>
      </c>
      <c r="J6" s="331">
        <v>10</v>
      </c>
      <c r="K6" s="331">
        <v>0</v>
      </c>
      <c r="L6" s="331">
        <v>0</v>
      </c>
      <c r="M6" s="331">
        <v>0</v>
      </c>
      <c r="N6" s="331">
        <v>0</v>
      </c>
      <c r="O6" s="331">
        <v>10</v>
      </c>
      <c r="P6" s="331">
        <v>15</v>
      </c>
      <c r="Q6" s="331">
        <v>0</v>
      </c>
      <c r="R6" s="331">
        <v>0</v>
      </c>
      <c r="S6" s="331">
        <v>0</v>
      </c>
      <c r="T6" s="331">
        <v>0</v>
      </c>
      <c r="U6" s="331">
        <v>0</v>
      </c>
      <c r="V6" s="331">
        <v>0</v>
      </c>
      <c r="W6" s="331">
        <v>0</v>
      </c>
      <c r="X6" s="331">
        <v>0</v>
      </c>
      <c r="Y6" s="331">
        <v>0</v>
      </c>
      <c r="Z6" s="93"/>
      <c r="AA6" s="93"/>
    </row>
    <row r="7" spans="1:25" s="90" customFormat="1" ht="11.25">
      <c r="A7" s="330">
        <v>2</v>
      </c>
      <c r="B7" s="330" t="s">
        <v>92</v>
      </c>
      <c r="C7" s="330">
        <v>3</v>
      </c>
      <c r="D7" s="331">
        <v>90</v>
      </c>
      <c r="E7" s="331">
        <v>0</v>
      </c>
      <c r="F7" s="331">
        <v>15</v>
      </c>
      <c r="G7" s="331">
        <v>20</v>
      </c>
      <c r="H7" s="331">
        <v>20</v>
      </c>
      <c r="I7" s="331">
        <v>0</v>
      </c>
      <c r="J7" s="331">
        <v>10</v>
      </c>
      <c r="K7" s="331">
        <v>0</v>
      </c>
      <c r="L7" s="331">
        <v>0</v>
      </c>
      <c r="M7" s="331">
        <v>0</v>
      </c>
      <c r="N7" s="331">
        <v>0</v>
      </c>
      <c r="O7" s="331">
        <v>10</v>
      </c>
      <c r="P7" s="331">
        <v>15</v>
      </c>
      <c r="Q7" s="331">
        <v>0</v>
      </c>
      <c r="R7" s="331">
        <v>0</v>
      </c>
      <c r="S7" s="331">
        <v>0</v>
      </c>
      <c r="T7" s="331">
        <v>0</v>
      </c>
      <c r="U7" s="331">
        <v>0</v>
      </c>
      <c r="V7" s="331">
        <v>0</v>
      </c>
      <c r="W7" s="331">
        <v>0</v>
      </c>
      <c r="X7" s="331">
        <v>0</v>
      </c>
      <c r="Y7" s="331">
        <v>0</v>
      </c>
    </row>
    <row r="8" spans="1:27" s="90" customFormat="1" ht="11.25">
      <c r="A8" s="330">
        <v>3</v>
      </c>
      <c r="B8" s="330" t="s">
        <v>93</v>
      </c>
      <c r="C8" s="330">
        <v>1</v>
      </c>
      <c r="D8" s="331">
        <v>15</v>
      </c>
      <c r="E8" s="331">
        <v>15</v>
      </c>
      <c r="F8" s="331">
        <v>0</v>
      </c>
      <c r="G8" s="331">
        <v>0</v>
      </c>
      <c r="H8" s="331">
        <v>0</v>
      </c>
      <c r="I8" s="331">
        <v>0</v>
      </c>
      <c r="J8" s="331">
        <v>0</v>
      </c>
      <c r="K8" s="331">
        <v>0</v>
      </c>
      <c r="L8" s="331">
        <v>0</v>
      </c>
      <c r="M8" s="331">
        <v>0</v>
      </c>
      <c r="N8" s="331">
        <v>0</v>
      </c>
      <c r="O8" s="331">
        <v>0</v>
      </c>
      <c r="P8" s="331">
        <v>0</v>
      </c>
      <c r="Q8" s="331">
        <v>0</v>
      </c>
      <c r="R8" s="331">
        <v>0</v>
      </c>
      <c r="S8" s="331">
        <v>0</v>
      </c>
      <c r="T8" s="331">
        <v>0</v>
      </c>
      <c r="U8" s="331">
        <v>0</v>
      </c>
      <c r="V8" s="331">
        <v>0</v>
      </c>
      <c r="W8" s="331">
        <v>0</v>
      </c>
      <c r="X8" s="331">
        <v>0</v>
      </c>
      <c r="Y8" s="331">
        <v>0</v>
      </c>
      <c r="Z8" s="93"/>
      <c r="AA8" s="93"/>
    </row>
    <row r="9" spans="1:25" s="90" customFormat="1" ht="11.25">
      <c r="A9" s="330">
        <v>3</v>
      </c>
      <c r="B9" s="330" t="s">
        <v>93</v>
      </c>
      <c r="C9" s="330">
        <v>2</v>
      </c>
      <c r="D9" s="331">
        <v>80</v>
      </c>
      <c r="E9" s="331">
        <v>0</v>
      </c>
      <c r="F9" s="331">
        <v>15</v>
      </c>
      <c r="G9" s="331">
        <v>0</v>
      </c>
      <c r="H9" s="331">
        <v>0</v>
      </c>
      <c r="I9" s="331">
        <v>0</v>
      </c>
      <c r="J9" s="331">
        <v>10</v>
      </c>
      <c r="K9" s="331">
        <v>0</v>
      </c>
      <c r="L9" s="331">
        <v>0</v>
      </c>
      <c r="M9" s="331">
        <v>0</v>
      </c>
      <c r="N9" s="331">
        <v>0</v>
      </c>
      <c r="O9" s="331">
        <v>0</v>
      </c>
      <c r="P9" s="331">
        <v>15</v>
      </c>
      <c r="Q9" s="331">
        <v>0</v>
      </c>
      <c r="R9" s="331">
        <v>0</v>
      </c>
      <c r="S9" s="331">
        <v>0</v>
      </c>
      <c r="T9" s="331">
        <v>0</v>
      </c>
      <c r="U9" s="331">
        <v>0</v>
      </c>
      <c r="V9" s="331">
        <v>0</v>
      </c>
      <c r="W9" s="331">
        <v>0</v>
      </c>
      <c r="X9" s="331">
        <v>0</v>
      </c>
      <c r="Y9" s="331">
        <v>40</v>
      </c>
    </row>
    <row r="10" spans="1:25" s="90" customFormat="1" ht="11.25">
      <c r="A10" s="330">
        <v>3</v>
      </c>
      <c r="B10" s="330" t="s">
        <v>93</v>
      </c>
      <c r="C10" s="330">
        <v>3</v>
      </c>
      <c r="D10" s="331">
        <v>75</v>
      </c>
      <c r="E10" s="331">
        <v>0</v>
      </c>
      <c r="F10" s="331">
        <v>15</v>
      </c>
      <c r="G10" s="331">
        <v>0</v>
      </c>
      <c r="H10" s="331">
        <v>10</v>
      </c>
      <c r="I10" s="331">
        <v>10</v>
      </c>
      <c r="J10" s="331">
        <v>10</v>
      </c>
      <c r="K10" s="331">
        <v>0</v>
      </c>
      <c r="L10" s="331">
        <v>0</v>
      </c>
      <c r="M10" s="331">
        <v>0</v>
      </c>
      <c r="N10" s="331">
        <v>0</v>
      </c>
      <c r="O10" s="331">
        <v>15</v>
      </c>
      <c r="P10" s="331">
        <v>15</v>
      </c>
      <c r="Q10" s="331">
        <v>0</v>
      </c>
      <c r="R10" s="331">
        <v>0</v>
      </c>
      <c r="S10" s="331">
        <v>0</v>
      </c>
      <c r="T10" s="331">
        <v>0</v>
      </c>
      <c r="U10" s="331">
        <v>0</v>
      </c>
      <c r="V10" s="331">
        <v>0</v>
      </c>
      <c r="W10" s="331">
        <v>0</v>
      </c>
      <c r="X10" s="331">
        <v>0</v>
      </c>
      <c r="Y10" s="331">
        <v>0</v>
      </c>
    </row>
    <row r="11" spans="1:27" s="90" customFormat="1" ht="11.25">
      <c r="A11" s="330">
        <v>4</v>
      </c>
      <c r="B11" s="330" t="s">
        <v>94</v>
      </c>
      <c r="C11" s="330">
        <v>1</v>
      </c>
      <c r="D11" s="331">
        <v>162</v>
      </c>
      <c r="E11" s="331">
        <v>0</v>
      </c>
      <c r="F11" s="331">
        <v>10</v>
      </c>
      <c r="G11" s="331">
        <v>12</v>
      </c>
      <c r="H11" s="331">
        <v>10</v>
      </c>
      <c r="I11" s="331">
        <v>10</v>
      </c>
      <c r="J11" s="331">
        <v>10</v>
      </c>
      <c r="K11" s="331">
        <v>0</v>
      </c>
      <c r="L11" s="331">
        <v>10</v>
      </c>
      <c r="M11" s="331">
        <v>0</v>
      </c>
      <c r="N11" s="331">
        <v>0</v>
      </c>
      <c r="O11" s="331">
        <v>0</v>
      </c>
      <c r="P11" s="331">
        <v>15</v>
      </c>
      <c r="Q11" s="331">
        <v>15</v>
      </c>
      <c r="R11" s="331">
        <v>0</v>
      </c>
      <c r="S11" s="331">
        <v>0</v>
      </c>
      <c r="T11" s="331">
        <v>0</v>
      </c>
      <c r="U11" s="331">
        <v>30</v>
      </c>
      <c r="V11" s="331">
        <v>0</v>
      </c>
      <c r="W11" s="331">
        <v>0</v>
      </c>
      <c r="X11" s="331">
        <v>0</v>
      </c>
      <c r="Y11" s="331">
        <v>40</v>
      </c>
      <c r="Z11" s="93"/>
      <c r="AA11" s="93"/>
    </row>
    <row r="12" spans="1:25" s="90" customFormat="1" ht="11.25">
      <c r="A12" s="330">
        <v>4</v>
      </c>
      <c r="B12" s="330" t="s">
        <v>94</v>
      </c>
      <c r="C12" s="330">
        <v>2</v>
      </c>
      <c r="D12" s="331">
        <v>50</v>
      </c>
      <c r="E12" s="331">
        <v>0</v>
      </c>
      <c r="F12" s="331">
        <v>5</v>
      </c>
      <c r="G12" s="331">
        <v>0</v>
      </c>
      <c r="H12" s="331">
        <v>10</v>
      </c>
      <c r="I12" s="331">
        <v>10</v>
      </c>
      <c r="J12" s="331">
        <v>0</v>
      </c>
      <c r="K12" s="331">
        <v>0</v>
      </c>
      <c r="L12" s="331">
        <v>10</v>
      </c>
      <c r="M12" s="331">
        <v>0</v>
      </c>
      <c r="N12" s="331">
        <v>0</v>
      </c>
      <c r="O12" s="331">
        <v>0</v>
      </c>
      <c r="P12" s="331">
        <v>15</v>
      </c>
      <c r="Q12" s="331">
        <v>0</v>
      </c>
      <c r="R12" s="331">
        <v>0</v>
      </c>
      <c r="S12" s="331">
        <v>0</v>
      </c>
      <c r="T12" s="331">
        <v>0</v>
      </c>
      <c r="U12" s="331">
        <v>0</v>
      </c>
      <c r="V12" s="331">
        <v>0</v>
      </c>
      <c r="W12" s="331">
        <v>0</v>
      </c>
      <c r="X12" s="331">
        <v>0</v>
      </c>
      <c r="Y12" s="331">
        <v>0</v>
      </c>
    </row>
    <row r="13" spans="1:25" s="90" customFormat="1" ht="11.25">
      <c r="A13" s="330">
        <v>4</v>
      </c>
      <c r="B13" s="330" t="s">
        <v>94</v>
      </c>
      <c r="C13" s="330">
        <v>3</v>
      </c>
      <c r="D13" s="331">
        <v>108</v>
      </c>
      <c r="E13" s="331">
        <v>0</v>
      </c>
      <c r="F13" s="331">
        <v>10</v>
      </c>
      <c r="G13" s="331">
        <v>8</v>
      </c>
      <c r="H13" s="331">
        <v>10</v>
      </c>
      <c r="I13" s="331">
        <v>10</v>
      </c>
      <c r="J13" s="331">
        <v>0</v>
      </c>
      <c r="K13" s="331">
        <v>0</v>
      </c>
      <c r="L13" s="331">
        <v>10</v>
      </c>
      <c r="M13" s="331">
        <v>0</v>
      </c>
      <c r="N13" s="331">
        <v>0</v>
      </c>
      <c r="O13" s="331">
        <v>0</v>
      </c>
      <c r="P13" s="331">
        <v>15</v>
      </c>
      <c r="Q13" s="331">
        <v>15</v>
      </c>
      <c r="R13" s="331">
        <v>0</v>
      </c>
      <c r="S13" s="331">
        <v>0</v>
      </c>
      <c r="T13" s="331">
        <v>0</v>
      </c>
      <c r="U13" s="331">
        <v>30</v>
      </c>
      <c r="V13" s="331">
        <v>0</v>
      </c>
      <c r="W13" s="331">
        <v>0</v>
      </c>
      <c r="X13" s="331">
        <v>0</v>
      </c>
      <c r="Y13" s="331">
        <v>0</v>
      </c>
    </row>
    <row r="14" spans="1:27" s="90" customFormat="1" ht="11.25">
      <c r="A14" s="330">
        <v>5</v>
      </c>
      <c r="B14" s="330" t="s">
        <v>95</v>
      </c>
      <c r="C14" s="330">
        <v>1</v>
      </c>
      <c r="D14" s="331">
        <v>225</v>
      </c>
      <c r="E14" s="331">
        <v>5</v>
      </c>
      <c r="F14" s="331">
        <v>35</v>
      </c>
      <c r="G14" s="331">
        <v>0</v>
      </c>
      <c r="H14" s="331">
        <v>20</v>
      </c>
      <c r="I14" s="331">
        <v>10</v>
      </c>
      <c r="J14" s="331">
        <v>0</v>
      </c>
      <c r="K14" s="331">
        <v>0</v>
      </c>
      <c r="L14" s="331">
        <v>0</v>
      </c>
      <c r="M14" s="331">
        <v>0</v>
      </c>
      <c r="N14" s="331">
        <v>0</v>
      </c>
      <c r="O14" s="331">
        <v>0</v>
      </c>
      <c r="P14" s="331">
        <v>15</v>
      </c>
      <c r="Q14" s="331">
        <v>15</v>
      </c>
      <c r="R14" s="331">
        <v>0</v>
      </c>
      <c r="S14" s="331">
        <v>10</v>
      </c>
      <c r="T14" s="331">
        <v>20</v>
      </c>
      <c r="U14" s="331">
        <v>30</v>
      </c>
      <c r="V14" s="331">
        <v>0</v>
      </c>
      <c r="W14" s="331">
        <v>25</v>
      </c>
      <c r="X14" s="331">
        <v>0</v>
      </c>
      <c r="Y14" s="331">
        <v>40</v>
      </c>
      <c r="Z14" s="93"/>
      <c r="AA14" s="93"/>
    </row>
    <row r="15" spans="1:25" s="90" customFormat="1" ht="11.25">
      <c r="A15" s="330">
        <v>5</v>
      </c>
      <c r="B15" s="330" t="s">
        <v>95</v>
      </c>
      <c r="C15" s="330">
        <v>2</v>
      </c>
      <c r="D15" s="331">
        <v>240</v>
      </c>
      <c r="E15" s="331">
        <v>15</v>
      </c>
      <c r="F15" s="331">
        <v>25</v>
      </c>
      <c r="G15" s="331">
        <v>0</v>
      </c>
      <c r="H15" s="331">
        <v>30</v>
      </c>
      <c r="I15" s="331">
        <v>10</v>
      </c>
      <c r="J15" s="331">
        <v>0</v>
      </c>
      <c r="K15" s="331">
        <v>10</v>
      </c>
      <c r="L15" s="331">
        <v>0</v>
      </c>
      <c r="M15" s="331">
        <v>0</v>
      </c>
      <c r="N15" s="331">
        <v>15</v>
      </c>
      <c r="O15" s="331">
        <v>15</v>
      </c>
      <c r="P15" s="331">
        <v>15</v>
      </c>
      <c r="Q15" s="331">
        <v>15</v>
      </c>
      <c r="R15" s="331">
        <v>0</v>
      </c>
      <c r="S15" s="331">
        <v>0</v>
      </c>
      <c r="T15" s="331">
        <v>20</v>
      </c>
      <c r="U15" s="331">
        <v>20</v>
      </c>
      <c r="V15" s="331">
        <v>0</v>
      </c>
      <c r="W15" s="331">
        <v>25</v>
      </c>
      <c r="X15" s="331">
        <v>25</v>
      </c>
      <c r="Y15" s="331">
        <v>0</v>
      </c>
    </row>
    <row r="16" spans="1:25" s="90" customFormat="1" ht="11.25">
      <c r="A16" s="330">
        <v>5</v>
      </c>
      <c r="B16" s="330" t="s">
        <v>95</v>
      </c>
      <c r="C16" s="330">
        <v>3</v>
      </c>
      <c r="D16" s="331">
        <v>190</v>
      </c>
      <c r="E16" s="331">
        <v>15</v>
      </c>
      <c r="F16" s="331">
        <v>15</v>
      </c>
      <c r="G16" s="331">
        <v>0</v>
      </c>
      <c r="H16" s="331">
        <v>20</v>
      </c>
      <c r="I16" s="331">
        <v>10</v>
      </c>
      <c r="J16" s="331">
        <v>10</v>
      </c>
      <c r="K16" s="331">
        <v>10</v>
      </c>
      <c r="L16" s="331">
        <v>0</v>
      </c>
      <c r="M16" s="331">
        <v>0</v>
      </c>
      <c r="N16" s="331">
        <v>15</v>
      </c>
      <c r="O16" s="331">
        <v>15</v>
      </c>
      <c r="P16" s="331">
        <v>15</v>
      </c>
      <c r="Q16" s="331">
        <v>0</v>
      </c>
      <c r="R16" s="331">
        <v>0</v>
      </c>
      <c r="S16" s="331">
        <v>0</v>
      </c>
      <c r="T16" s="331">
        <v>20</v>
      </c>
      <c r="U16" s="331">
        <v>20</v>
      </c>
      <c r="V16" s="331">
        <v>0</v>
      </c>
      <c r="W16" s="331">
        <v>25</v>
      </c>
      <c r="X16" s="331">
        <v>0</v>
      </c>
      <c r="Y16" s="331">
        <v>0</v>
      </c>
    </row>
    <row r="17" spans="1:27" s="90" customFormat="1" ht="11.25">
      <c r="A17" s="330">
        <v>6</v>
      </c>
      <c r="B17" s="330" t="s">
        <v>96</v>
      </c>
      <c r="C17" s="330">
        <v>1</v>
      </c>
      <c r="D17" s="331">
        <v>114</v>
      </c>
      <c r="E17" s="331">
        <v>5</v>
      </c>
      <c r="F17" s="331">
        <v>10</v>
      </c>
      <c r="G17" s="331">
        <v>4</v>
      </c>
      <c r="H17" s="331">
        <v>20</v>
      </c>
      <c r="I17" s="331">
        <v>0</v>
      </c>
      <c r="J17" s="331">
        <v>0</v>
      </c>
      <c r="K17" s="331">
        <v>10</v>
      </c>
      <c r="L17" s="331">
        <v>0</v>
      </c>
      <c r="M17" s="331">
        <v>0</v>
      </c>
      <c r="N17" s="331">
        <v>10</v>
      </c>
      <c r="O17" s="331">
        <v>0</v>
      </c>
      <c r="P17" s="331">
        <v>15</v>
      </c>
      <c r="Q17" s="331">
        <v>0</v>
      </c>
      <c r="R17" s="331">
        <v>0</v>
      </c>
      <c r="S17" s="331">
        <v>0</v>
      </c>
      <c r="T17" s="331">
        <v>0</v>
      </c>
      <c r="U17" s="331">
        <v>0</v>
      </c>
      <c r="V17" s="331">
        <v>0</v>
      </c>
      <c r="W17" s="331">
        <v>0</v>
      </c>
      <c r="X17" s="331">
        <v>0</v>
      </c>
      <c r="Y17" s="331">
        <v>40</v>
      </c>
      <c r="Z17" s="93"/>
      <c r="AA17" s="93"/>
    </row>
    <row r="18" spans="1:25" s="90" customFormat="1" ht="11.25">
      <c r="A18" s="330">
        <v>6</v>
      </c>
      <c r="B18" s="330" t="s">
        <v>96</v>
      </c>
      <c r="C18" s="330">
        <v>2</v>
      </c>
      <c r="D18" s="331">
        <v>94</v>
      </c>
      <c r="E18" s="331">
        <v>5</v>
      </c>
      <c r="F18" s="331">
        <v>10</v>
      </c>
      <c r="G18" s="331">
        <v>4</v>
      </c>
      <c r="H18" s="331">
        <v>20</v>
      </c>
      <c r="I18" s="331">
        <v>10</v>
      </c>
      <c r="J18" s="331">
        <v>10</v>
      </c>
      <c r="K18" s="331">
        <v>10</v>
      </c>
      <c r="L18" s="331">
        <v>0</v>
      </c>
      <c r="M18" s="331">
        <v>0</v>
      </c>
      <c r="N18" s="331">
        <v>10</v>
      </c>
      <c r="O18" s="331">
        <v>0</v>
      </c>
      <c r="P18" s="331">
        <v>15</v>
      </c>
      <c r="Q18" s="331">
        <v>0</v>
      </c>
      <c r="R18" s="331">
        <v>0</v>
      </c>
      <c r="S18" s="331">
        <v>0</v>
      </c>
      <c r="T18" s="331">
        <v>0</v>
      </c>
      <c r="U18" s="331">
        <v>0</v>
      </c>
      <c r="V18" s="331">
        <v>0</v>
      </c>
      <c r="W18" s="331">
        <v>0</v>
      </c>
      <c r="X18" s="331">
        <v>0</v>
      </c>
      <c r="Y18" s="331">
        <v>0</v>
      </c>
    </row>
    <row r="19" spans="1:25" s="90" customFormat="1" ht="11.25">
      <c r="A19" s="330">
        <v>6</v>
      </c>
      <c r="B19" s="330" t="s">
        <v>96</v>
      </c>
      <c r="C19" s="330">
        <v>3</v>
      </c>
      <c r="D19" s="331">
        <v>140</v>
      </c>
      <c r="E19" s="331">
        <v>5</v>
      </c>
      <c r="F19" s="331">
        <v>35</v>
      </c>
      <c r="G19" s="331">
        <v>0</v>
      </c>
      <c r="H19" s="331">
        <v>30</v>
      </c>
      <c r="I19" s="331">
        <v>10</v>
      </c>
      <c r="J19" s="331">
        <v>10</v>
      </c>
      <c r="K19" s="331">
        <v>10</v>
      </c>
      <c r="L19" s="331">
        <v>0</v>
      </c>
      <c r="M19" s="331">
        <v>0</v>
      </c>
      <c r="N19" s="331">
        <v>10</v>
      </c>
      <c r="O19" s="331">
        <v>0</v>
      </c>
      <c r="P19" s="331">
        <v>15</v>
      </c>
      <c r="Q19" s="331">
        <v>15</v>
      </c>
      <c r="R19" s="331">
        <v>0</v>
      </c>
      <c r="S19" s="331">
        <v>0</v>
      </c>
      <c r="T19" s="331">
        <v>0</v>
      </c>
      <c r="U19" s="331">
        <v>0</v>
      </c>
      <c r="V19" s="331">
        <v>0</v>
      </c>
      <c r="W19" s="331">
        <v>0</v>
      </c>
      <c r="X19" s="331">
        <v>0</v>
      </c>
      <c r="Y19" s="331">
        <v>0</v>
      </c>
    </row>
    <row r="20" spans="1:27" s="90" customFormat="1" ht="11.25">
      <c r="A20" s="330">
        <v>7</v>
      </c>
      <c r="B20" s="330" t="s">
        <v>97</v>
      </c>
      <c r="C20" s="330">
        <v>1</v>
      </c>
      <c r="D20" s="331">
        <v>50</v>
      </c>
      <c r="E20" s="331">
        <v>0</v>
      </c>
      <c r="F20" s="331">
        <v>15</v>
      </c>
      <c r="G20" s="331">
        <v>0</v>
      </c>
      <c r="H20" s="331">
        <v>20</v>
      </c>
      <c r="I20" s="331">
        <v>0</v>
      </c>
      <c r="J20" s="331">
        <v>0</v>
      </c>
      <c r="K20" s="331">
        <v>0</v>
      </c>
      <c r="L20" s="331">
        <v>0</v>
      </c>
      <c r="M20" s="331">
        <v>0</v>
      </c>
      <c r="N20" s="331">
        <v>0</v>
      </c>
      <c r="O20" s="331">
        <v>0</v>
      </c>
      <c r="P20" s="331">
        <v>0</v>
      </c>
      <c r="Q20" s="331">
        <v>15</v>
      </c>
      <c r="R20" s="331">
        <v>0</v>
      </c>
      <c r="S20" s="331">
        <v>0</v>
      </c>
      <c r="T20" s="331">
        <v>0</v>
      </c>
      <c r="U20" s="331">
        <v>0</v>
      </c>
      <c r="V20" s="331">
        <v>0</v>
      </c>
      <c r="W20" s="331">
        <v>0</v>
      </c>
      <c r="X20" s="331">
        <v>0</v>
      </c>
      <c r="Y20" s="331">
        <v>0</v>
      </c>
      <c r="Z20" s="93"/>
      <c r="AA20" s="93"/>
    </row>
    <row r="21" spans="1:25" s="90" customFormat="1" ht="11.25">
      <c r="A21" s="330">
        <v>7</v>
      </c>
      <c r="B21" s="330" t="s">
        <v>97</v>
      </c>
      <c r="C21" s="330">
        <v>2</v>
      </c>
      <c r="D21" s="331">
        <v>85</v>
      </c>
      <c r="E21" s="331">
        <v>0</v>
      </c>
      <c r="F21" s="331">
        <v>10</v>
      </c>
      <c r="G21" s="331">
        <v>20</v>
      </c>
      <c r="H21" s="331">
        <v>20</v>
      </c>
      <c r="I21" s="331">
        <v>0</v>
      </c>
      <c r="J21" s="331">
        <v>10</v>
      </c>
      <c r="K21" s="331">
        <v>10</v>
      </c>
      <c r="L21" s="331">
        <v>0</v>
      </c>
      <c r="M21" s="331">
        <v>0</v>
      </c>
      <c r="N21" s="331">
        <v>15</v>
      </c>
      <c r="O21" s="331">
        <v>0</v>
      </c>
      <c r="P21" s="331">
        <v>0</v>
      </c>
      <c r="Q21" s="331">
        <v>0</v>
      </c>
      <c r="R21" s="331">
        <v>0</v>
      </c>
      <c r="S21" s="331">
        <v>0</v>
      </c>
      <c r="T21" s="331">
        <v>0</v>
      </c>
      <c r="U21" s="331">
        <v>0</v>
      </c>
      <c r="V21" s="331">
        <v>0</v>
      </c>
      <c r="W21" s="331">
        <v>0</v>
      </c>
      <c r="X21" s="331">
        <v>0</v>
      </c>
      <c r="Y21" s="331">
        <v>0</v>
      </c>
    </row>
    <row r="22" spans="1:25" s="90" customFormat="1" ht="11.25">
      <c r="A22" s="330">
        <v>7</v>
      </c>
      <c r="B22" s="330" t="s">
        <v>97</v>
      </c>
      <c r="C22" s="330">
        <v>3</v>
      </c>
      <c r="D22" s="331">
        <v>121</v>
      </c>
      <c r="E22" s="331">
        <v>0</v>
      </c>
      <c r="F22" s="331">
        <v>5</v>
      </c>
      <c r="G22" s="331">
        <v>16</v>
      </c>
      <c r="H22" s="331">
        <v>30</v>
      </c>
      <c r="I22" s="331">
        <v>10</v>
      </c>
      <c r="J22" s="331">
        <v>10</v>
      </c>
      <c r="K22" s="331">
        <v>10</v>
      </c>
      <c r="L22" s="331">
        <v>0</v>
      </c>
      <c r="M22" s="331">
        <v>0</v>
      </c>
      <c r="N22" s="331">
        <v>10</v>
      </c>
      <c r="O22" s="331">
        <v>15</v>
      </c>
      <c r="P22" s="331">
        <v>0</v>
      </c>
      <c r="Q22" s="331">
        <v>15</v>
      </c>
      <c r="R22" s="331">
        <v>0</v>
      </c>
      <c r="S22" s="331">
        <v>0</v>
      </c>
      <c r="T22" s="331">
        <v>0</v>
      </c>
      <c r="U22" s="331">
        <v>0</v>
      </c>
      <c r="V22" s="331">
        <v>0</v>
      </c>
      <c r="W22" s="331">
        <v>0</v>
      </c>
      <c r="X22" s="331">
        <v>0</v>
      </c>
      <c r="Y22" s="331">
        <v>0</v>
      </c>
    </row>
    <row r="23" spans="1:27" s="90" customFormat="1" ht="11.25">
      <c r="A23" s="330">
        <v>8</v>
      </c>
      <c r="B23" s="330" t="s">
        <v>98</v>
      </c>
      <c r="C23" s="330">
        <v>1</v>
      </c>
      <c r="D23" s="331">
        <v>70</v>
      </c>
      <c r="E23" s="331">
        <v>10</v>
      </c>
      <c r="F23" s="331">
        <v>10</v>
      </c>
      <c r="G23" s="331">
        <v>0</v>
      </c>
      <c r="H23" s="331">
        <v>10</v>
      </c>
      <c r="I23" s="331">
        <v>10</v>
      </c>
      <c r="J23" s="331">
        <v>10</v>
      </c>
      <c r="K23" s="331">
        <v>0</v>
      </c>
      <c r="L23" s="331">
        <v>0</v>
      </c>
      <c r="M23" s="331">
        <v>0</v>
      </c>
      <c r="N23" s="331">
        <v>0</v>
      </c>
      <c r="O23" s="331">
        <v>0</v>
      </c>
      <c r="P23" s="331">
        <v>0</v>
      </c>
      <c r="Q23" s="331">
        <v>0</v>
      </c>
      <c r="R23" s="331">
        <v>0</v>
      </c>
      <c r="S23" s="331">
        <v>0</v>
      </c>
      <c r="T23" s="331">
        <v>0</v>
      </c>
      <c r="U23" s="331">
        <v>20</v>
      </c>
      <c r="V23" s="331">
        <v>0</v>
      </c>
      <c r="W23" s="331">
        <v>0</v>
      </c>
      <c r="X23" s="331">
        <v>0</v>
      </c>
      <c r="Y23" s="331">
        <v>0</v>
      </c>
      <c r="Z23" s="93"/>
      <c r="AA23" s="93"/>
    </row>
    <row r="24" spans="1:27" s="90" customFormat="1" ht="11.25">
      <c r="A24" s="330">
        <v>8</v>
      </c>
      <c r="B24" s="330" t="s">
        <v>98</v>
      </c>
      <c r="C24" s="330">
        <v>2</v>
      </c>
      <c r="D24" s="331">
        <v>145</v>
      </c>
      <c r="E24" s="331">
        <v>15</v>
      </c>
      <c r="F24" s="331">
        <v>10</v>
      </c>
      <c r="G24" s="331">
        <v>0</v>
      </c>
      <c r="H24" s="331">
        <v>10</v>
      </c>
      <c r="I24" s="331">
        <v>10</v>
      </c>
      <c r="J24" s="331">
        <v>10</v>
      </c>
      <c r="K24" s="331">
        <v>10</v>
      </c>
      <c r="L24" s="331">
        <v>0</v>
      </c>
      <c r="M24" s="331">
        <v>0</v>
      </c>
      <c r="N24" s="331">
        <v>10</v>
      </c>
      <c r="O24" s="331">
        <v>10</v>
      </c>
      <c r="P24" s="331">
        <v>15</v>
      </c>
      <c r="Q24" s="331">
        <v>0</v>
      </c>
      <c r="R24" s="331">
        <v>0</v>
      </c>
      <c r="S24" s="331">
        <v>0</v>
      </c>
      <c r="T24" s="331">
        <v>20</v>
      </c>
      <c r="U24" s="331">
        <v>0</v>
      </c>
      <c r="V24" s="331">
        <v>0</v>
      </c>
      <c r="W24" s="331">
        <v>25</v>
      </c>
      <c r="X24" s="331">
        <v>0</v>
      </c>
      <c r="Y24" s="331">
        <v>0</v>
      </c>
      <c r="Z24" s="93"/>
      <c r="AA24" s="93"/>
    </row>
    <row r="25" spans="1:25" s="90" customFormat="1" ht="11.25">
      <c r="A25" s="330">
        <v>8</v>
      </c>
      <c r="B25" s="330" t="s">
        <v>98</v>
      </c>
      <c r="C25" s="330">
        <v>3</v>
      </c>
      <c r="D25" s="331">
        <v>80</v>
      </c>
      <c r="E25" s="331">
        <v>5</v>
      </c>
      <c r="F25" s="331">
        <v>15</v>
      </c>
      <c r="G25" s="331">
        <v>0</v>
      </c>
      <c r="H25" s="331">
        <v>10</v>
      </c>
      <c r="I25" s="331">
        <v>10</v>
      </c>
      <c r="J25" s="331">
        <v>10</v>
      </c>
      <c r="K25" s="331">
        <v>10</v>
      </c>
      <c r="L25" s="331">
        <v>0</v>
      </c>
      <c r="M25" s="331">
        <v>0</v>
      </c>
      <c r="N25" s="331">
        <v>10</v>
      </c>
      <c r="O25" s="331">
        <v>10</v>
      </c>
      <c r="P25" s="331">
        <v>0</v>
      </c>
      <c r="Q25" s="331">
        <v>0</v>
      </c>
      <c r="R25" s="331">
        <v>0</v>
      </c>
      <c r="S25" s="331">
        <v>0</v>
      </c>
      <c r="T25" s="331">
        <v>0</v>
      </c>
      <c r="U25" s="331">
        <v>0</v>
      </c>
      <c r="V25" s="331">
        <v>0</v>
      </c>
      <c r="W25" s="331">
        <v>0</v>
      </c>
      <c r="X25" s="331">
        <v>0</v>
      </c>
      <c r="Y25" s="331">
        <v>0</v>
      </c>
    </row>
    <row r="26" spans="1:27" s="90" customFormat="1" ht="11.25">
      <c r="A26" s="330">
        <v>9</v>
      </c>
      <c r="B26" s="330" t="s">
        <v>99</v>
      </c>
      <c r="C26" s="330">
        <v>1</v>
      </c>
      <c r="D26" s="331">
        <v>65</v>
      </c>
      <c r="E26" s="331">
        <v>15</v>
      </c>
      <c r="F26" s="331">
        <v>15</v>
      </c>
      <c r="G26" s="331">
        <v>0</v>
      </c>
      <c r="H26" s="331">
        <v>10</v>
      </c>
      <c r="I26" s="331">
        <v>0</v>
      </c>
      <c r="J26" s="331">
        <v>10</v>
      </c>
      <c r="K26" s="331">
        <v>0</v>
      </c>
      <c r="L26" s="331">
        <v>0</v>
      </c>
      <c r="M26" s="331">
        <v>0</v>
      </c>
      <c r="N26" s="331">
        <v>0</v>
      </c>
      <c r="O26" s="331">
        <v>0</v>
      </c>
      <c r="P26" s="331">
        <v>15</v>
      </c>
      <c r="Q26" s="331">
        <v>0</v>
      </c>
      <c r="R26" s="331">
        <v>0</v>
      </c>
      <c r="S26" s="331">
        <v>0</v>
      </c>
      <c r="T26" s="331">
        <v>0</v>
      </c>
      <c r="U26" s="331">
        <v>0</v>
      </c>
      <c r="V26" s="331">
        <v>0</v>
      </c>
      <c r="W26" s="331">
        <v>0</v>
      </c>
      <c r="X26" s="331">
        <v>0</v>
      </c>
      <c r="Y26" s="331">
        <v>0</v>
      </c>
      <c r="Z26" s="93"/>
      <c r="AA26" s="93"/>
    </row>
    <row r="27" spans="1:25" s="90" customFormat="1" ht="11.25">
      <c r="A27" s="330">
        <v>9</v>
      </c>
      <c r="B27" s="330" t="s">
        <v>99</v>
      </c>
      <c r="C27" s="330">
        <v>2</v>
      </c>
      <c r="D27" s="331">
        <v>55</v>
      </c>
      <c r="E27" s="331">
        <v>20</v>
      </c>
      <c r="F27" s="331">
        <v>15</v>
      </c>
      <c r="G27" s="331">
        <v>0</v>
      </c>
      <c r="H27" s="331">
        <v>0</v>
      </c>
      <c r="I27" s="331">
        <v>0</v>
      </c>
      <c r="J27" s="331">
        <v>10</v>
      </c>
      <c r="K27" s="331">
        <v>0</v>
      </c>
      <c r="L27" s="331">
        <v>0</v>
      </c>
      <c r="M27" s="331">
        <v>0</v>
      </c>
      <c r="N27" s="331">
        <v>0</v>
      </c>
      <c r="O27" s="331">
        <v>10</v>
      </c>
      <c r="P27" s="331">
        <v>0</v>
      </c>
      <c r="Q27" s="331">
        <v>0</v>
      </c>
      <c r="R27" s="331">
        <v>0</v>
      </c>
      <c r="S27" s="331">
        <v>0</v>
      </c>
      <c r="T27" s="331">
        <v>0</v>
      </c>
      <c r="U27" s="331">
        <v>0</v>
      </c>
      <c r="V27" s="331">
        <v>0</v>
      </c>
      <c r="W27" s="331">
        <v>0</v>
      </c>
      <c r="X27" s="331">
        <v>0</v>
      </c>
      <c r="Y27" s="331">
        <v>0</v>
      </c>
    </row>
    <row r="28" spans="1:25" s="90" customFormat="1" ht="11.25">
      <c r="A28" s="330">
        <v>9</v>
      </c>
      <c r="B28" s="330" t="s">
        <v>99</v>
      </c>
      <c r="C28" s="330">
        <v>3</v>
      </c>
      <c r="D28" s="331">
        <v>80</v>
      </c>
      <c r="E28" s="331">
        <v>20</v>
      </c>
      <c r="F28" s="331">
        <v>15</v>
      </c>
      <c r="G28" s="331">
        <v>0</v>
      </c>
      <c r="H28" s="331">
        <v>0</v>
      </c>
      <c r="I28" s="331">
        <v>10</v>
      </c>
      <c r="J28" s="331">
        <v>10</v>
      </c>
      <c r="K28" s="331">
        <v>0</v>
      </c>
      <c r="L28" s="331">
        <v>0</v>
      </c>
      <c r="M28" s="331">
        <v>0</v>
      </c>
      <c r="N28" s="331">
        <v>10</v>
      </c>
      <c r="O28" s="331">
        <v>0</v>
      </c>
      <c r="P28" s="331">
        <v>15</v>
      </c>
      <c r="Q28" s="331">
        <v>0</v>
      </c>
      <c r="R28" s="331">
        <v>0</v>
      </c>
      <c r="S28" s="331">
        <v>0</v>
      </c>
      <c r="T28" s="331">
        <v>0</v>
      </c>
      <c r="U28" s="331">
        <v>0</v>
      </c>
      <c r="V28" s="331">
        <v>0</v>
      </c>
      <c r="W28" s="331">
        <v>0</v>
      </c>
      <c r="X28" s="331">
        <v>0</v>
      </c>
      <c r="Y28" s="331">
        <v>0</v>
      </c>
    </row>
    <row r="29" spans="1:27" s="90" customFormat="1" ht="11.25">
      <c r="A29" s="330">
        <v>10</v>
      </c>
      <c r="B29" s="330" t="s">
        <v>100</v>
      </c>
      <c r="C29" s="330">
        <v>1</v>
      </c>
      <c r="D29" s="331">
        <v>80</v>
      </c>
      <c r="E29" s="331">
        <v>5</v>
      </c>
      <c r="F29" s="331">
        <v>15</v>
      </c>
      <c r="G29" s="331">
        <v>0</v>
      </c>
      <c r="H29" s="331">
        <v>10</v>
      </c>
      <c r="I29" s="331">
        <v>10</v>
      </c>
      <c r="J29" s="331">
        <v>10</v>
      </c>
      <c r="K29" s="331">
        <v>10</v>
      </c>
      <c r="L29" s="331">
        <v>10</v>
      </c>
      <c r="M29" s="331">
        <v>0</v>
      </c>
      <c r="N29" s="331">
        <v>10</v>
      </c>
      <c r="O29" s="331">
        <v>0</v>
      </c>
      <c r="P29" s="331">
        <v>0</v>
      </c>
      <c r="Q29" s="331">
        <v>0</v>
      </c>
      <c r="R29" s="331">
        <v>0</v>
      </c>
      <c r="S29" s="331">
        <v>0</v>
      </c>
      <c r="T29" s="331">
        <v>0</v>
      </c>
      <c r="U29" s="331">
        <v>0</v>
      </c>
      <c r="V29" s="331">
        <v>0</v>
      </c>
      <c r="W29" s="331">
        <v>0</v>
      </c>
      <c r="X29" s="331">
        <v>0</v>
      </c>
      <c r="Y29" s="331">
        <v>0</v>
      </c>
      <c r="Z29" s="93"/>
      <c r="AA29" s="93"/>
    </row>
    <row r="30" spans="1:25" s="90" customFormat="1" ht="11.25">
      <c r="A30" s="330">
        <v>10</v>
      </c>
      <c r="B30" s="330" t="s">
        <v>100</v>
      </c>
      <c r="C30" s="330">
        <v>2</v>
      </c>
      <c r="D30" s="331">
        <v>85</v>
      </c>
      <c r="E30" s="331">
        <v>5</v>
      </c>
      <c r="F30" s="331">
        <v>15</v>
      </c>
      <c r="G30" s="331">
        <v>0</v>
      </c>
      <c r="H30" s="331">
        <v>20</v>
      </c>
      <c r="I30" s="331">
        <v>0</v>
      </c>
      <c r="J30" s="331">
        <v>0</v>
      </c>
      <c r="K30" s="331">
        <v>0</v>
      </c>
      <c r="L30" s="331">
        <v>10</v>
      </c>
      <c r="M30" s="331">
        <v>0</v>
      </c>
      <c r="N30" s="331">
        <v>10</v>
      </c>
      <c r="O30" s="331">
        <v>10</v>
      </c>
      <c r="P30" s="331">
        <v>15</v>
      </c>
      <c r="Q30" s="331">
        <v>0</v>
      </c>
      <c r="R30" s="331">
        <v>0</v>
      </c>
      <c r="S30" s="331">
        <v>0</v>
      </c>
      <c r="T30" s="331">
        <v>0</v>
      </c>
      <c r="U30" s="331">
        <v>0</v>
      </c>
      <c r="V30" s="331">
        <v>0</v>
      </c>
      <c r="W30" s="331">
        <v>0</v>
      </c>
      <c r="X30" s="331">
        <v>0</v>
      </c>
      <c r="Y30" s="331">
        <v>0</v>
      </c>
    </row>
    <row r="31" spans="1:25" s="90" customFormat="1" ht="11.25">
      <c r="A31" s="330">
        <v>10</v>
      </c>
      <c r="B31" s="330" t="s">
        <v>100</v>
      </c>
      <c r="C31" s="330">
        <v>3</v>
      </c>
      <c r="D31" s="331">
        <v>105</v>
      </c>
      <c r="E31" s="331">
        <v>5</v>
      </c>
      <c r="F31" s="331">
        <v>15</v>
      </c>
      <c r="G31" s="331">
        <v>0</v>
      </c>
      <c r="H31" s="331">
        <v>20</v>
      </c>
      <c r="I31" s="331">
        <v>10</v>
      </c>
      <c r="J31" s="331">
        <v>10</v>
      </c>
      <c r="K31" s="331">
        <v>10</v>
      </c>
      <c r="L31" s="331">
        <v>10</v>
      </c>
      <c r="M31" s="331">
        <v>0</v>
      </c>
      <c r="N31" s="331">
        <v>10</v>
      </c>
      <c r="O31" s="331">
        <v>0</v>
      </c>
      <c r="P31" s="331">
        <v>15</v>
      </c>
      <c r="Q31" s="331">
        <v>0</v>
      </c>
      <c r="R31" s="331">
        <v>0</v>
      </c>
      <c r="S31" s="331">
        <v>0</v>
      </c>
      <c r="T31" s="331">
        <v>0</v>
      </c>
      <c r="U31" s="331">
        <v>0</v>
      </c>
      <c r="V31" s="331">
        <v>0</v>
      </c>
      <c r="W31" s="331">
        <v>0</v>
      </c>
      <c r="X31" s="331">
        <v>0</v>
      </c>
      <c r="Y31" s="331">
        <v>0</v>
      </c>
    </row>
    <row r="32" spans="1:27" s="90" customFormat="1" ht="11.25">
      <c r="A32" s="330">
        <v>11</v>
      </c>
      <c r="B32" s="330" t="s">
        <v>101</v>
      </c>
      <c r="C32" s="330">
        <v>1</v>
      </c>
      <c r="D32" s="331">
        <v>90</v>
      </c>
      <c r="E32" s="331">
        <v>5</v>
      </c>
      <c r="F32" s="331">
        <v>15</v>
      </c>
      <c r="G32" s="331">
        <v>0</v>
      </c>
      <c r="H32" s="331">
        <v>20</v>
      </c>
      <c r="I32" s="331">
        <v>0</v>
      </c>
      <c r="J32" s="331">
        <v>10</v>
      </c>
      <c r="K32" s="331">
        <v>0</v>
      </c>
      <c r="L32" s="331">
        <v>0</v>
      </c>
      <c r="M32" s="331">
        <v>0</v>
      </c>
      <c r="N32" s="331">
        <v>15</v>
      </c>
      <c r="O32" s="331">
        <v>10</v>
      </c>
      <c r="P32" s="331">
        <v>15</v>
      </c>
      <c r="Q32" s="331">
        <v>0</v>
      </c>
      <c r="R32" s="331">
        <v>0</v>
      </c>
      <c r="S32" s="331">
        <v>0</v>
      </c>
      <c r="T32" s="331">
        <v>0</v>
      </c>
      <c r="U32" s="331">
        <v>0</v>
      </c>
      <c r="V32" s="331">
        <v>0</v>
      </c>
      <c r="W32" s="331">
        <v>0</v>
      </c>
      <c r="X32" s="331">
        <v>0</v>
      </c>
      <c r="Y32" s="331">
        <v>0</v>
      </c>
      <c r="Z32" s="93"/>
      <c r="AA32" s="93"/>
    </row>
    <row r="33" spans="1:25" s="90" customFormat="1" ht="11.25">
      <c r="A33" s="330">
        <v>11</v>
      </c>
      <c r="B33" s="330" t="s">
        <v>101</v>
      </c>
      <c r="C33" s="330">
        <v>2</v>
      </c>
      <c r="D33" s="331">
        <v>95</v>
      </c>
      <c r="E33" s="331">
        <v>5</v>
      </c>
      <c r="F33" s="331">
        <v>15</v>
      </c>
      <c r="G33" s="331">
        <v>0</v>
      </c>
      <c r="H33" s="331">
        <v>30</v>
      </c>
      <c r="I33" s="331">
        <v>0</v>
      </c>
      <c r="J33" s="331">
        <v>10</v>
      </c>
      <c r="K33" s="331">
        <v>10</v>
      </c>
      <c r="L33" s="331">
        <v>0</v>
      </c>
      <c r="M33" s="331">
        <v>0</v>
      </c>
      <c r="N33" s="331">
        <v>10</v>
      </c>
      <c r="O33" s="331">
        <v>0</v>
      </c>
      <c r="P33" s="331">
        <v>15</v>
      </c>
      <c r="Q33" s="331">
        <v>0</v>
      </c>
      <c r="R33" s="331">
        <v>0</v>
      </c>
      <c r="S33" s="331">
        <v>0</v>
      </c>
      <c r="T33" s="331">
        <v>0</v>
      </c>
      <c r="U33" s="331">
        <v>0</v>
      </c>
      <c r="V33" s="331">
        <v>0</v>
      </c>
      <c r="W33" s="331">
        <v>0</v>
      </c>
      <c r="X33" s="331">
        <v>0</v>
      </c>
      <c r="Y33" s="331">
        <v>0</v>
      </c>
    </row>
    <row r="34" spans="1:25" s="90" customFormat="1" ht="11.25">
      <c r="A34" s="330">
        <v>11</v>
      </c>
      <c r="B34" s="330" t="s">
        <v>101</v>
      </c>
      <c r="C34" s="330">
        <v>3</v>
      </c>
      <c r="D34" s="331">
        <v>95</v>
      </c>
      <c r="E34" s="331">
        <v>0</v>
      </c>
      <c r="F34" s="331">
        <v>15</v>
      </c>
      <c r="G34" s="331">
        <v>0</v>
      </c>
      <c r="H34" s="331">
        <v>20</v>
      </c>
      <c r="I34" s="331">
        <v>10</v>
      </c>
      <c r="J34" s="331">
        <v>0</v>
      </c>
      <c r="K34" s="331">
        <v>10</v>
      </c>
      <c r="L34" s="331">
        <v>10</v>
      </c>
      <c r="M34" s="331">
        <v>0</v>
      </c>
      <c r="N34" s="331">
        <v>15</v>
      </c>
      <c r="O34" s="331">
        <v>0</v>
      </c>
      <c r="P34" s="331">
        <v>15</v>
      </c>
      <c r="Q34" s="331">
        <v>0</v>
      </c>
      <c r="R34" s="331">
        <v>0</v>
      </c>
      <c r="S34" s="331">
        <v>0</v>
      </c>
      <c r="T34" s="331">
        <v>0</v>
      </c>
      <c r="U34" s="331">
        <v>0</v>
      </c>
      <c r="V34" s="331">
        <v>0</v>
      </c>
      <c r="W34" s="331">
        <v>0</v>
      </c>
      <c r="X34" s="331">
        <v>0</v>
      </c>
      <c r="Y34" s="331">
        <v>0</v>
      </c>
    </row>
    <row r="35" spans="1:27" s="90" customFormat="1" ht="11.25">
      <c r="A35" s="330">
        <v>12</v>
      </c>
      <c r="B35" s="330" t="s">
        <v>102</v>
      </c>
      <c r="C35" s="330">
        <v>1</v>
      </c>
      <c r="D35" s="331">
        <v>55</v>
      </c>
      <c r="E35" s="331">
        <v>5</v>
      </c>
      <c r="F35" s="331">
        <v>15</v>
      </c>
      <c r="G35" s="331">
        <v>0</v>
      </c>
      <c r="H35" s="331">
        <v>0</v>
      </c>
      <c r="I35" s="331">
        <v>10</v>
      </c>
      <c r="J35" s="331">
        <v>10</v>
      </c>
      <c r="K35" s="331">
        <v>0</v>
      </c>
      <c r="L35" s="331">
        <v>0</v>
      </c>
      <c r="M35" s="331">
        <v>0</v>
      </c>
      <c r="N35" s="331">
        <v>0</v>
      </c>
      <c r="O35" s="331">
        <v>0</v>
      </c>
      <c r="P35" s="331">
        <v>15</v>
      </c>
      <c r="Q35" s="331">
        <v>0</v>
      </c>
      <c r="R35" s="331">
        <v>0</v>
      </c>
      <c r="S35" s="331">
        <v>0</v>
      </c>
      <c r="T35" s="331">
        <v>0</v>
      </c>
      <c r="U35" s="331">
        <v>0</v>
      </c>
      <c r="V35" s="331">
        <v>0</v>
      </c>
      <c r="W35" s="331">
        <v>0</v>
      </c>
      <c r="X35" s="331">
        <v>0</v>
      </c>
      <c r="Y35" s="331">
        <v>0</v>
      </c>
      <c r="Z35" s="93"/>
      <c r="AA35" s="93"/>
    </row>
    <row r="36" spans="1:25" s="90" customFormat="1" ht="11.25">
      <c r="A36" s="330">
        <v>12</v>
      </c>
      <c r="B36" s="330" t="s">
        <v>102</v>
      </c>
      <c r="C36" s="330">
        <v>2</v>
      </c>
      <c r="D36" s="331">
        <v>65</v>
      </c>
      <c r="E36" s="331">
        <v>0</v>
      </c>
      <c r="F36" s="331">
        <v>15</v>
      </c>
      <c r="G36" s="331">
        <v>0</v>
      </c>
      <c r="H36" s="331">
        <v>10</v>
      </c>
      <c r="I36" s="331">
        <v>0</v>
      </c>
      <c r="J36" s="331">
        <v>0</v>
      </c>
      <c r="K36" s="331">
        <v>10</v>
      </c>
      <c r="L36" s="331">
        <v>0</v>
      </c>
      <c r="M36" s="331">
        <v>0</v>
      </c>
      <c r="N36" s="331">
        <v>15</v>
      </c>
      <c r="O36" s="331">
        <v>0</v>
      </c>
      <c r="P36" s="331">
        <v>15</v>
      </c>
      <c r="Q36" s="331">
        <v>0</v>
      </c>
      <c r="R36" s="331">
        <v>0</v>
      </c>
      <c r="S36" s="331">
        <v>0</v>
      </c>
      <c r="T36" s="331">
        <v>0</v>
      </c>
      <c r="U36" s="331">
        <v>0</v>
      </c>
      <c r="V36" s="331">
        <v>0</v>
      </c>
      <c r="W36" s="331">
        <v>0</v>
      </c>
      <c r="X36" s="331">
        <v>0</v>
      </c>
      <c r="Y36" s="331">
        <v>0</v>
      </c>
    </row>
    <row r="37" spans="1:25" s="90" customFormat="1" ht="11.25">
      <c r="A37" s="330">
        <v>12</v>
      </c>
      <c r="B37" s="330" t="s">
        <v>102</v>
      </c>
      <c r="C37" s="330">
        <v>3</v>
      </c>
      <c r="D37" s="331">
        <v>80</v>
      </c>
      <c r="E37" s="331">
        <v>5</v>
      </c>
      <c r="F37" s="331">
        <v>15</v>
      </c>
      <c r="G37" s="331">
        <v>0</v>
      </c>
      <c r="H37" s="331">
        <v>10</v>
      </c>
      <c r="I37" s="331">
        <v>0</v>
      </c>
      <c r="J37" s="331">
        <v>0</v>
      </c>
      <c r="K37" s="331">
        <v>10</v>
      </c>
      <c r="L37" s="331">
        <v>0</v>
      </c>
      <c r="M37" s="331">
        <v>0</v>
      </c>
      <c r="N37" s="331">
        <v>10</v>
      </c>
      <c r="O37" s="331">
        <v>15</v>
      </c>
      <c r="P37" s="331">
        <v>15</v>
      </c>
      <c r="Q37" s="331">
        <v>0</v>
      </c>
      <c r="R37" s="331">
        <v>0</v>
      </c>
      <c r="S37" s="331">
        <v>0</v>
      </c>
      <c r="T37" s="331">
        <v>0</v>
      </c>
      <c r="U37" s="331">
        <v>0</v>
      </c>
      <c r="V37" s="331">
        <v>0</v>
      </c>
      <c r="W37" s="331">
        <v>0</v>
      </c>
      <c r="X37" s="331">
        <v>0</v>
      </c>
      <c r="Y37" s="331">
        <v>0</v>
      </c>
    </row>
    <row r="38" spans="1:27" s="90" customFormat="1" ht="11.25">
      <c r="A38" s="330">
        <v>13</v>
      </c>
      <c r="B38" s="330" t="s">
        <v>103</v>
      </c>
      <c r="C38" s="330">
        <v>1</v>
      </c>
      <c r="D38" s="331">
        <v>135</v>
      </c>
      <c r="E38" s="331">
        <v>5</v>
      </c>
      <c r="F38" s="331">
        <v>35</v>
      </c>
      <c r="G38" s="331">
        <v>0</v>
      </c>
      <c r="H38" s="331">
        <v>30</v>
      </c>
      <c r="I38" s="331">
        <v>0</v>
      </c>
      <c r="J38" s="331">
        <v>0</v>
      </c>
      <c r="K38" s="331">
        <v>0</v>
      </c>
      <c r="L38" s="331">
        <v>0</v>
      </c>
      <c r="M38" s="331">
        <v>0</v>
      </c>
      <c r="N38" s="331">
        <v>10</v>
      </c>
      <c r="O38" s="331">
        <v>15</v>
      </c>
      <c r="P38" s="331">
        <v>15</v>
      </c>
      <c r="Q38" s="331">
        <v>0</v>
      </c>
      <c r="R38" s="331">
        <v>0</v>
      </c>
      <c r="S38" s="331">
        <v>0</v>
      </c>
      <c r="T38" s="331">
        <v>0</v>
      </c>
      <c r="U38" s="331">
        <v>0</v>
      </c>
      <c r="V38" s="331">
        <v>0</v>
      </c>
      <c r="W38" s="331">
        <v>25</v>
      </c>
      <c r="X38" s="331">
        <v>0</v>
      </c>
      <c r="Y38" s="331">
        <v>0</v>
      </c>
      <c r="Z38" s="93"/>
      <c r="AA38" s="93"/>
    </row>
    <row r="39" spans="1:27" s="90" customFormat="1" ht="11.25">
      <c r="A39" s="330">
        <v>13</v>
      </c>
      <c r="B39" s="330" t="s">
        <v>103</v>
      </c>
      <c r="C39" s="330">
        <v>2</v>
      </c>
      <c r="D39" s="331">
        <v>140</v>
      </c>
      <c r="E39" s="331">
        <v>5</v>
      </c>
      <c r="F39" s="331">
        <v>35</v>
      </c>
      <c r="G39" s="331">
        <v>0</v>
      </c>
      <c r="H39" s="331">
        <v>30</v>
      </c>
      <c r="I39" s="331">
        <v>0</v>
      </c>
      <c r="J39" s="331">
        <v>10</v>
      </c>
      <c r="K39" s="331">
        <v>10</v>
      </c>
      <c r="L39" s="331">
        <v>10</v>
      </c>
      <c r="M39" s="331">
        <v>0</v>
      </c>
      <c r="N39" s="331">
        <v>10</v>
      </c>
      <c r="O39" s="331">
        <v>15</v>
      </c>
      <c r="P39" s="331">
        <v>15</v>
      </c>
      <c r="Q39" s="331">
        <v>0</v>
      </c>
      <c r="R39" s="331">
        <v>0</v>
      </c>
      <c r="S39" s="331">
        <v>0</v>
      </c>
      <c r="T39" s="331">
        <v>0</v>
      </c>
      <c r="U39" s="331">
        <v>0</v>
      </c>
      <c r="V39" s="331">
        <v>0</v>
      </c>
      <c r="W39" s="331">
        <v>0</v>
      </c>
      <c r="X39" s="331">
        <v>0</v>
      </c>
      <c r="Y39" s="331">
        <v>0</v>
      </c>
      <c r="Z39" s="93"/>
      <c r="AA39" s="93"/>
    </row>
    <row r="40" spans="1:25" s="90" customFormat="1" ht="11.25">
      <c r="A40" s="330">
        <v>13</v>
      </c>
      <c r="B40" s="330" t="s">
        <v>103</v>
      </c>
      <c r="C40" s="330">
        <v>3</v>
      </c>
      <c r="D40" s="331">
        <v>125</v>
      </c>
      <c r="E40" s="331">
        <v>5</v>
      </c>
      <c r="F40" s="331">
        <v>30</v>
      </c>
      <c r="G40" s="331">
        <v>0</v>
      </c>
      <c r="H40" s="331">
        <v>30</v>
      </c>
      <c r="I40" s="331">
        <v>0</v>
      </c>
      <c r="J40" s="331">
        <v>0</v>
      </c>
      <c r="K40" s="331">
        <v>10</v>
      </c>
      <c r="L40" s="331">
        <v>10</v>
      </c>
      <c r="M40" s="331">
        <v>0</v>
      </c>
      <c r="N40" s="331">
        <v>10</v>
      </c>
      <c r="O40" s="331">
        <v>15</v>
      </c>
      <c r="P40" s="331">
        <v>15</v>
      </c>
      <c r="Q40" s="331">
        <v>0</v>
      </c>
      <c r="R40" s="331">
        <v>0</v>
      </c>
      <c r="S40" s="331">
        <v>0</v>
      </c>
      <c r="T40" s="331">
        <v>0</v>
      </c>
      <c r="U40" s="331">
        <v>0</v>
      </c>
      <c r="V40" s="331">
        <v>0</v>
      </c>
      <c r="W40" s="331">
        <v>0</v>
      </c>
      <c r="X40" s="331">
        <v>0</v>
      </c>
      <c r="Y40" s="331">
        <v>0</v>
      </c>
    </row>
    <row r="41" spans="1:27" s="90" customFormat="1" ht="11.25">
      <c r="A41" s="330">
        <v>14</v>
      </c>
      <c r="B41" s="330" t="s">
        <v>104</v>
      </c>
      <c r="C41" s="330">
        <v>1</v>
      </c>
      <c r="D41" s="331">
        <v>45</v>
      </c>
      <c r="E41" s="331">
        <v>0</v>
      </c>
      <c r="F41" s="331">
        <v>0</v>
      </c>
      <c r="G41" s="331">
        <v>0</v>
      </c>
      <c r="H41" s="331">
        <v>10</v>
      </c>
      <c r="I41" s="331">
        <v>0</v>
      </c>
      <c r="J41" s="331">
        <v>10</v>
      </c>
      <c r="K41" s="331">
        <v>0</v>
      </c>
      <c r="L41" s="331">
        <v>0</v>
      </c>
      <c r="M41" s="331">
        <v>0</v>
      </c>
      <c r="N41" s="331">
        <v>10</v>
      </c>
      <c r="O41" s="331">
        <v>0</v>
      </c>
      <c r="P41" s="331">
        <v>15</v>
      </c>
      <c r="Q41" s="331">
        <v>0</v>
      </c>
      <c r="R41" s="331">
        <v>0</v>
      </c>
      <c r="S41" s="331">
        <v>0</v>
      </c>
      <c r="T41" s="331">
        <v>0</v>
      </c>
      <c r="U41" s="331">
        <v>0</v>
      </c>
      <c r="V41" s="331">
        <v>0</v>
      </c>
      <c r="W41" s="331">
        <v>0</v>
      </c>
      <c r="X41" s="331">
        <v>0</v>
      </c>
      <c r="Y41" s="331">
        <v>0</v>
      </c>
      <c r="Z41" s="93"/>
      <c r="AA41" s="93"/>
    </row>
    <row r="42" spans="1:27" s="90" customFormat="1" ht="11.25">
      <c r="A42" s="330">
        <v>14</v>
      </c>
      <c r="B42" s="330" t="s">
        <v>104</v>
      </c>
      <c r="C42" s="330">
        <v>2</v>
      </c>
      <c r="D42" s="331">
        <v>30</v>
      </c>
      <c r="E42" s="331">
        <v>5</v>
      </c>
      <c r="F42" s="331">
        <v>15</v>
      </c>
      <c r="G42" s="331">
        <v>0</v>
      </c>
      <c r="H42" s="331">
        <v>0</v>
      </c>
      <c r="I42" s="331">
        <v>0</v>
      </c>
      <c r="J42" s="331">
        <v>10</v>
      </c>
      <c r="K42" s="331">
        <v>0</v>
      </c>
      <c r="L42" s="331">
        <v>0</v>
      </c>
      <c r="M42" s="331">
        <v>0</v>
      </c>
      <c r="N42" s="331">
        <v>0</v>
      </c>
      <c r="O42" s="331">
        <v>0</v>
      </c>
      <c r="P42" s="331">
        <v>0</v>
      </c>
      <c r="Q42" s="331">
        <v>0</v>
      </c>
      <c r="R42" s="331">
        <v>0</v>
      </c>
      <c r="S42" s="331">
        <v>0</v>
      </c>
      <c r="T42" s="331">
        <v>0</v>
      </c>
      <c r="U42" s="331">
        <v>0</v>
      </c>
      <c r="V42" s="331">
        <v>0</v>
      </c>
      <c r="W42" s="331">
        <v>0</v>
      </c>
      <c r="X42" s="331">
        <v>0</v>
      </c>
      <c r="Y42" s="331">
        <v>0</v>
      </c>
      <c r="Z42" s="93"/>
      <c r="AA42" s="93"/>
    </row>
    <row r="43" spans="1:25" s="90" customFormat="1" ht="11.25">
      <c r="A43" s="330">
        <v>14</v>
      </c>
      <c r="B43" s="330" t="s">
        <v>104</v>
      </c>
      <c r="C43" s="330">
        <v>3</v>
      </c>
      <c r="D43" s="331">
        <v>15</v>
      </c>
      <c r="E43" s="331">
        <v>0</v>
      </c>
      <c r="F43" s="331">
        <v>5</v>
      </c>
      <c r="G43" s="331">
        <v>0</v>
      </c>
      <c r="H43" s="331">
        <v>0</v>
      </c>
      <c r="I43" s="331">
        <v>0</v>
      </c>
      <c r="J43" s="331">
        <v>10</v>
      </c>
      <c r="K43" s="331">
        <v>0</v>
      </c>
      <c r="L43" s="331">
        <v>0</v>
      </c>
      <c r="M43" s="331">
        <v>0</v>
      </c>
      <c r="N43" s="331">
        <v>0</v>
      </c>
      <c r="O43" s="331">
        <v>0</v>
      </c>
      <c r="P43" s="331">
        <v>0</v>
      </c>
      <c r="Q43" s="331">
        <v>0</v>
      </c>
      <c r="R43" s="331">
        <v>0</v>
      </c>
      <c r="S43" s="331">
        <v>0</v>
      </c>
      <c r="T43" s="331">
        <v>0</v>
      </c>
      <c r="U43" s="331">
        <v>0</v>
      </c>
      <c r="V43" s="331">
        <v>0</v>
      </c>
      <c r="W43" s="331">
        <v>0</v>
      </c>
      <c r="X43" s="331">
        <v>0</v>
      </c>
      <c r="Y43" s="331">
        <v>0</v>
      </c>
    </row>
    <row r="44" spans="1:27" s="90" customFormat="1" ht="11.25">
      <c r="A44" s="330">
        <v>15</v>
      </c>
      <c r="B44" s="330" t="s">
        <v>105</v>
      </c>
      <c r="C44" s="330">
        <v>1</v>
      </c>
      <c r="D44" s="331">
        <v>110</v>
      </c>
      <c r="E44" s="331">
        <v>10</v>
      </c>
      <c r="F44" s="331">
        <v>20</v>
      </c>
      <c r="G44" s="331">
        <v>0</v>
      </c>
      <c r="H44" s="331">
        <v>10</v>
      </c>
      <c r="I44" s="331">
        <v>10</v>
      </c>
      <c r="J44" s="331">
        <v>10</v>
      </c>
      <c r="K44" s="331">
        <v>10</v>
      </c>
      <c r="L44" s="331">
        <v>0</v>
      </c>
      <c r="M44" s="331">
        <v>0</v>
      </c>
      <c r="N44" s="331">
        <v>10</v>
      </c>
      <c r="O44" s="331">
        <v>15</v>
      </c>
      <c r="P44" s="331">
        <v>15</v>
      </c>
      <c r="Q44" s="331">
        <v>0</v>
      </c>
      <c r="R44" s="331">
        <v>0</v>
      </c>
      <c r="S44" s="331">
        <v>0</v>
      </c>
      <c r="T44" s="331">
        <v>0</v>
      </c>
      <c r="U44" s="331">
        <v>0</v>
      </c>
      <c r="V44" s="331">
        <v>0</v>
      </c>
      <c r="W44" s="331">
        <v>0</v>
      </c>
      <c r="X44" s="331">
        <v>0</v>
      </c>
      <c r="Y44" s="331">
        <v>0</v>
      </c>
      <c r="Z44" s="93"/>
      <c r="AA44" s="93"/>
    </row>
    <row r="45" spans="1:27" s="90" customFormat="1" ht="11.25">
      <c r="A45" s="330">
        <v>15</v>
      </c>
      <c r="B45" s="330" t="s">
        <v>105</v>
      </c>
      <c r="C45" s="330">
        <v>2</v>
      </c>
      <c r="D45" s="331">
        <v>120</v>
      </c>
      <c r="E45" s="331">
        <v>10</v>
      </c>
      <c r="F45" s="331">
        <v>30</v>
      </c>
      <c r="G45" s="331">
        <v>0</v>
      </c>
      <c r="H45" s="331">
        <v>20</v>
      </c>
      <c r="I45" s="331">
        <v>0</v>
      </c>
      <c r="J45" s="331">
        <v>10</v>
      </c>
      <c r="K45" s="331">
        <v>10</v>
      </c>
      <c r="L45" s="331">
        <v>0</v>
      </c>
      <c r="M45" s="331">
        <v>0</v>
      </c>
      <c r="N45" s="331">
        <v>10</v>
      </c>
      <c r="O45" s="331">
        <v>15</v>
      </c>
      <c r="P45" s="331">
        <v>0</v>
      </c>
      <c r="Q45" s="331">
        <v>15</v>
      </c>
      <c r="R45" s="331">
        <v>0</v>
      </c>
      <c r="S45" s="331">
        <v>0</v>
      </c>
      <c r="T45" s="331">
        <v>0</v>
      </c>
      <c r="U45" s="331">
        <v>0</v>
      </c>
      <c r="V45" s="331">
        <v>0</v>
      </c>
      <c r="W45" s="331">
        <v>0</v>
      </c>
      <c r="X45" s="331">
        <v>0</v>
      </c>
      <c r="Y45" s="331">
        <v>0</v>
      </c>
      <c r="Z45" s="93"/>
      <c r="AA45" s="93"/>
    </row>
    <row r="46" spans="1:25" s="90" customFormat="1" ht="11.25">
      <c r="A46" s="330">
        <v>15</v>
      </c>
      <c r="B46" s="330" t="s">
        <v>105</v>
      </c>
      <c r="C46" s="330">
        <v>3</v>
      </c>
      <c r="D46" s="331">
        <v>105</v>
      </c>
      <c r="E46" s="331">
        <v>5</v>
      </c>
      <c r="F46" s="331">
        <v>15</v>
      </c>
      <c r="G46" s="331">
        <v>0</v>
      </c>
      <c r="H46" s="331">
        <v>30</v>
      </c>
      <c r="I46" s="331">
        <v>10</v>
      </c>
      <c r="J46" s="331">
        <v>10</v>
      </c>
      <c r="K46" s="331">
        <v>10</v>
      </c>
      <c r="L46" s="331">
        <v>0</v>
      </c>
      <c r="M46" s="331">
        <v>0</v>
      </c>
      <c r="N46" s="331">
        <v>10</v>
      </c>
      <c r="O46" s="331">
        <v>15</v>
      </c>
      <c r="P46" s="331">
        <v>0</v>
      </c>
      <c r="Q46" s="331">
        <v>0</v>
      </c>
      <c r="R46" s="331">
        <v>0</v>
      </c>
      <c r="S46" s="331">
        <v>0</v>
      </c>
      <c r="T46" s="331">
        <v>0</v>
      </c>
      <c r="U46" s="331">
        <v>0</v>
      </c>
      <c r="V46" s="331">
        <v>0</v>
      </c>
      <c r="W46" s="331">
        <v>0</v>
      </c>
      <c r="X46" s="331">
        <v>0</v>
      </c>
      <c r="Y46" s="331">
        <v>0</v>
      </c>
    </row>
    <row r="47" spans="1:27" s="90" customFormat="1" ht="11.25">
      <c r="A47" s="330">
        <v>16</v>
      </c>
      <c r="B47" s="330" t="s">
        <v>106</v>
      </c>
      <c r="C47" s="330">
        <v>1</v>
      </c>
      <c r="D47" s="331">
        <v>80</v>
      </c>
      <c r="E47" s="331">
        <v>0</v>
      </c>
      <c r="F47" s="331">
        <v>15</v>
      </c>
      <c r="G47" s="331">
        <v>0</v>
      </c>
      <c r="H47" s="331">
        <v>10</v>
      </c>
      <c r="I47" s="331">
        <v>10</v>
      </c>
      <c r="J47" s="331">
        <v>0</v>
      </c>
      <c r="K47" s="331">
        <v>0</v>
      </c>
      <c r="L47" s="331">
        <v>0</v>
      </c>
      <c r="M47" s="331">
        <v>0</v>
      </c>
      <c r="N47" s="331">
        <v>0</v>
      </c>
      <c r="O47" s="331">
        <v>0</v>
      </c>
      <c r="P47" s="331">
        <v>0</v>
      </c>
      <c r="Q47" s="331">
        <v>0</v>
      </c>
      <c r="R47" s="331">
        <v>0</v>
      </c>
      <c r="S47" s="331">
        <v>0</v>
      </c>
      <c r="T47" s="331">
        <v>20</v>
      </c>
      <c r="U47" s="331">
        <v>0</v>
      </c>
      <c r="V47" s="331">
        <v>25</v>
      </c>
      <c r="W47" s="331">
        <v>0</v>
      </c>
      <c r="X47" s="331">
        <v>0</v>
      </c>
      <c r="Y47" s="331">
        <v>0</v>
      </c>
      <c r="Z47" s="93"/>
      <c r="AA47" s="93"/>
    </row>
    <row r="48" spans="1:27" s="90" customFormat="1" ht="11.25">
      <c r="A48" s="330">
        <v>16</v>
      </c>
      <c r="B48" s="330" t="s">
        <v>106</v>
      </c>
      <c r="C48" s="330">
        <v>2</v>
      </c>
      <c r="D48" s="331">
        <v>105</v>
      </c>
      <c r="E48" s="331">
        <v>0</v>
      </c>
      <c r="F48" s="331">
        <v>15</v>
      </c>
      <c r="G48" s="331">
        <v>0</v>
      </c>
      <c r="H48" s="331">
        <v>20</v>
      </c>
      <c r="I48" s="331">
        <v>10</v>
      </c>
      <c r="J48" s="331">
        <v>10</v>
      </c>
      <c r="K48" s="331">
        <v>10</v>
      </c>
      <c r="L48" s="331">
        <v>10</v>
      </c>
      <c r="M48" s="331">
        <v>0</v>
      </c>
      <c r="N48" s="331">
        <v>10</v>
      </c>
      <c r="O48" s="331">
        <v>0</v>
      </c>
      <c r="P48" s="331">
        <v>0</v>
      </c>
      <c r="Q48" s="331">
        <v>0</v>
      </c>
      <c r="R48" s="331">
        <v>0</v>
      </c>
      <c r="S48" s="331">
        <v>0</v>
      </c>
      <c r="T48" s="331">
        <v>20</v>
      </c>
      <c r="U48" s="331">
        <v>0</v>
      </c>
      <c r="V48" s="331">
        <v>0</v>
      </c>
      <c r="W48" s="331">
        <v>0</v>
      </c>
      <c r="X48" s="331">
        <v>0</v>
      </c>
      <c r="Y48" s="331">
        <v>0</v>
      </c>
      <c r="Z48" s="93"/>
      <c r="AA48" s="93"/>
    </row>
    <row r="49" spans="1:25" s="90" customFormat="1" ht="11.25">
      <c r="A49" s="330">
        <v>16</v>
      </c>
      <c r="B49" s="330" t="s">
        <v>106</v>
      </c>
      <c r="C49" s="330">
        <v>3</v>
      </c>
      <c r="D49" s="331">
        <v>90</v>
      </c>
      <c r="E49" s="331">
        <v>0</v>
      </c>
      <c r="F49" s="331">
        <v>15</v>
      </c>
      <c r="G49" s="331">
        <v>0</v>
      </c>
      <c r="H49" s="331">
        <v>10</v>
      </c>
      <c r="I49" s="331">
        <v>10</v>
      </c>
      <c r="J49" s="331">
        <v>10</v>
      </c>
      <c r="K49" s="331">
        <v>0</v>
      </c>
      <c r="L49" s="331">
        <v>10</v>
      </c>
      <c r="M49" s="331">
        <v>0</v>
      </c>
      <c r="N49" s="331">
        <v>10</v>
      </c>
      <c r="O49" s="331">
        <v>0</v>
      </c>
      <c r="P49" s="331">
        <v>0</v>
      </c>
      <c r="Q49" s="331">
        <v>0</v>
      </c>
      <c r="R49" s="331">
        <v>0</v>
      </c>
      <c r="S49" s="331">
        <v>0</v>
      </c>
      <c r="T49" s="331">
        <v>0</v>
      </c>
      <c r="U49" s="331">
        <v>0</v>
      </c>
      <c r="V49" s="331">
        <v>25</v>
      </c>
      <c r="W49" s="331">
        <v>0</v>
      </c>
      <c r="X49" s="331">
        <v>0</v>
      </c>
      <c r="Y49" s="331">
        <v>0</v>
      </c>
    </row>
    <row r="50" spans="1:27" s="90" customFormat="1" ht="11.25">
      <c r="A50" s="330">
        <v>17</v>
      </c>
      <c r="B50" s="330" t="s">
        <v>107</v>
      </c>
      <c r="C50" s="330">
        <v>1</v>
      </c>
      <c r="D50" s="331">
        <v>45</v>
      </c>
      <c r="E50" s="331">
        <v>0</v>
      </c>
      <c r="F50" s="331">
        <v>15</v>
      </c>
      <c r="G50" s="331">
        <v>0</v>
      </c>
      <c r="H50" s="331">
        <v>0</v>
      </c>
      <c r="I50" s="331">
        <v>0</v>
      </c>
      <c r="J50" s="331">
        <v>0</v>
      </c>
      <c r="K50" s="331">
        <v>0</v>
      </c>
      <c r="L50" s="331">
        <v>0</v>
      </c>
      <c r="M50" s="331">
        <v>0</v>
      </c>
      <c r="N50" s="331">
        <v>0</v>
      </c>
      <c r="O50" s="331">
        <v>15</v>
      </c>
      <c r="P50" s="331">
        <v>15</v>
      </c>
      <c r="Q50" s="331">
        <v>0</v>
      </c>
      <c r="R50" s="331">
        <v>0</v>
      </c>
      <c r="S50" s="331">
        <v>0</v>
      </c>
      <c r="T50" s="331">
        <v>0</v>
      </c>
      <c r="U50" s="331">
        <v>0</v>
      </c>
      <c r="V50" s="331">
        <v>0</v>
      </c>
      <c r="W50" s="331">
        <v>0</v>
      </c>
      <c r="X50" s="331">
        <v>0</v>
      </c>
      <c r="Y50" s="331">
        <v>0</v>
      </c>
      <c r="Z50" s="93"/>
      <c r="AA50" s="93"/>
    </row>
    <row r="51" spans="1:27" s="90" customFormat="1" ht="11.25">
      <c r="A51" s="330">
        <v>17</v>
      </c>
      <c r="B51" s="330" t="s">
        <v>107</v>
      </c>
      <c r="C51" s="330">
        <v>2</v>
      </c>
      <c r="D51" s="331">
        <v>30</v>
      </c>
      <c r="E51" s="331">
        <v>0</v>
      </c>
      <c r="F51" s="331">
        <v>15</v>
      </c>
      <c r="G51" s="331">
        <v>0</v>
      </c>
      <c r="H51" s="331">
        <v>0</v>
      </c>
      <c r="I51" s="331">
        <v>0</v>
      </c>
      <c r="J51" s="331">
        <v>0</v>
      </c>
      <c r="K51" s="331">
        <v>0</v>
      </c>
      <c r="L51" s="331">
        <v>0</v>
      </c>
      <c r="M51" s="331">
        <v>0</v>
      </c>
      <c r="N51" s="331">
        <v>0</v>
      </c>
      <c r="O51" s="331">
        <v>15</v>
      </c>
      <c r="P51" s="331">
        <v>0</v>
      </c>
      <c r="Q51" s="331">
        <v>0</v>
      </c>
      <c r="R51" s="331">
        <v>0</v>
      </c>
      <c r="S51" s="331">
        <v>0</v>
      </c>
      <c r="T51" s="331">
        <v>0</v>
      </c>
      <c r="U51" s="331">
        <v>0</v>
      </c>
      <c r="V51" s="331">
        <v>0</v>
      </c>
      <c r="W51" s="331">
        <v>0</v>
      </c>
      <c r="X51" s="331">
        <v>0</v>
      </c>
      <c r="Y51" s="331">
        <v>0</v>
      </c>
      <c r="Z51" s="93"/>
      <c r="AA51" s="93"/>
    </row>
    <row r="52" spans="1:25" s="90" customFormat="1" ht="11.25">
      <c r="A52" s="330">
        <v>17</v>
      </c>
      <c r="B52" s="330" t="s">
        <v>107</v>
      </c>
      <c r="C52" s="330">
        <v>3</v>
      </c>
      <c r="D52" s="331">
        <v>0</v>
      </c>
      <c r="E52" s="331">
        <v>0</v>
      </c>
      <c r="F52" s="331">
        <v>0</v>
      </c>
      <c r="G52" s="331">
        <v>0</v>
      </c>
      <c r="H52" s="331">
        <v>0</v>
      </c>
      <c r="I52" s="331">
        <v>0</v>
      </c>
      <c r="J52" s="331">
        <v>0</v>
      </c>
      <c r="K52" s="331">
        <v>0</v>
      </c>
      <c r="L52" s="331">
        <v>0</v>
      </c>
      <c r="M52" s="331">
        <v>0</v>
      </c>
      <c r="N52" s="331">
        <v>0</v>
      </c>
      <c r="O52" s="331">
        <v>0</v>
      </c>
      <c r="P52" s="331">
        <v>0</v>
      </c>
      <c r="Q52" s="331">
        <v>0</v>
      </c>
      <c r="R52" s="331">
        <v>0</v>
      </c>
      <c r="S52" s="331">
        <v>0</v>
      </c>
      <c r="T52" s="331">
        <v>0</v>
      </c>
      <c r="U52" s="331">
        <v>0</v>
      </c>
      <c r="V52" s="331">
        <v>0</v>
      </c>
      <c r="W52" s="331">
        <v>0</v>
      </c>
      <c r="X52" s="331">
        <v>0</v>
      </c>
      <c r="Y52" s="331">
        <v>0</v>
      </c>
    </row>
    <row r="53" spans="1:27" s="90" customFormat="1" ht="11.25">
      <c r="A53" s="330">
        <v>18</v>
      </c>
      <c r="B53" s="330" t="s">
        <v>108</v>
      </c>
      <c r="C53" s="330">
        <v>1</v>
      </c>
      <c r="D53" s="331">
        <v>80</v>
      </c>
      <c r="E53" s="331">
        <v>0</v>
      </c>
      <c r="F53" s="331">
        <v>15</v>
      </c>
      <c r="G53" s="331">
        <v>0</v>
      </c>
      <c r="H53" s="331">
        <v>10</v>
      </c>
      <c r="I53" s="331">
        <v>0</v>
      </c>
      <c r="J53" s="331">
        <v>0</v>
      </c>
      <c r="K53" s="331">
        <v>10</v>
      </c>
      <c r="L53" s="331">
        <v>0</v>
      </c>
      <c r="M53" s="331">
        <v>0</v>
      </c>
      <c r="N53" s="331">
        <v>10</v>
      </c>
      <c r="O53" s="331">
        <v>0</v>
      </c>
      <c r="P53" s="331">
        <v>15</v>
      </c>
      <c r="Q53" s="331">
        <v>0</v>
      </c>
      <c r="R53" s="331">
        <v>0</v>
      </c>
      <c r="S53" s="331">
        <v>0</v>
      </c>
      <c r="T53" s="331">
        <v>0</v>
      </c>
      <c r="U53" s="331">
        <v>20</v>
      </c>
      <c r="V53" s="331">
        <v>0</v>
      </c>
      <c r="W53" s="331">
        <v>0</v>
      </c>
      <c r="X53" s="331">
        <v>0</v>
      </c>
      <c r="Y53" s="331">
        <v>0</v>
      </c>
      <c r="Z53" s="93"/>
      <c r="AA53" s="93"/>
    </row>
    <row r="54" spans="1:27" s="90" customFormat="1" ht="11.25">
      <c r="A54" s="330">
        <v>18</v>
      </c>
      <c r="B54" s="330" t="s">
        <v>108</v>
      </c>
      <c r="C54" s="330">
        <v>2</v>
      </c>
      <c r="D54" s="331">
        <v>100</v>
      </c>
      <c r="E54" s="331">
        <v>0</v>
      </c>
      <c r="F54" s="331">
        <v>35</v>
      </c>
      <c r="G54" s="331">
        <v>0</v>
      </c>
      <c r="H54" s="331">
        <v>20</v>
      </c>
      <c r="I54" s="331">
        <v>0</v>
      </c>
      <c r="J54" s="331">
        <v>0</v>
      </c>
      <c r="K54" s="331">
        <v>0</v>
      </c>
      <c r="L54" s="331">
        <v>0</v>
      </c>
      <c r="M54" s="331">
        <v>0</v>
      </c>
      <c r="N54" s="331">
        <v>10</v>
      </c>
      <c r="O54" s="331">
        <v>0</v>
      </c>
      <c r="P54" s="331">
        <v>15</v>
      </c>
      <c r="Q54" s="331">
        <v>0</v>
      </c>
      <c r="R54" s="331">
        <v>0</v>
      </c>
      <c r="S54" s="331">
        <v>0</v>
      </c>
      <c r="T54" s="331">
        <v>0</v>
      </c>
      <c r="U54" s="331">
        <v>20</v>
      </c>
      <c r="V54" s="331">
        <v>0</v>
      </c>
      <c r="W54" s="331">
        <v>0</v>
      </c>
      <c r="X54" s="331">
        <v>0</v>
      </c>
      <c r="Y54" s="331">
        <v>0</v>
      </c>
      <c r="Z54" s="93"/>
      <c r="AA54" s="93"/>
    </row>
    <row r="55" spans="1:25" s="90" customFormat="1" ht="11.25">
      <c r="A55" s="330">
        <v>18</v>
      </c>
      <c r="B55" s="330" t="s">
        <v>108</v>
      </c>
      <c r="C55" s="330">
        <v>3</v>
      </c>
      <c r="D55" s="331">
        <v>60</v>
      </c>
      <c r="E55" s="331">
        <v>0</v>
      </c>
      <c r="F55" s="331">
        <v>15</v>
      </c>
      <c r="G55" s="331">
        <v>0</v>
      </c>
      <c r="H55" s="331">
        <v>10</v>
      </c>
      <c r="I55" s="331">
        <v>0</v>
      </c>
      <c r="J55" s="331">
        <v>0</v>
      </c>
      <c r="K55" s="331">
        <v>10</v>
      </c>
      <c r="L55" s="331">
        <v>0</v>
      </c>
      <c r="M55" s="331">
        <v>0</v>
      </c>
      <c r="N55" s="331">
        <v>10</v>
      </c>
      <c r="O55" s="331">
        <v>0</v>
      </c>
      <c r="P55" s="331">
        <v>15</v>
      </c>
      <c r="Q55" s="331">
        <v>0</v>
      </c>
      <c r="R55" s="331">
        <v>0</v>
      </c>
      <c r="S55" s="331">
        <v>0</v>
      </c>
      <c r="T55" s="331">
        <v>0</v>
      </c>
      <c r="U55" s="331">
        <v>0</v>
      </c>
      <c r="V55" s="331">
        <v>0</v>
      </c>
      <c r="W55" s="331">
        <v>0</v>
      </c>
      <c r="X55" s="331">
        <v>0</v>
      </c>
      <c r="Y55" s="331">
        <v>0</v>
      </c>
    </row>
    <row r="56" spans="1:27" s="90" customFormat="1" ht="11.25">
      <c r="A56" s="330">
        <v>19</v>
      </c>
      <c r="B56" s="330" t="s">
        <v>109</v>
      </c>
      <c r="C56" s="330">
        <v>1</v>
      </c>
      <c r="D56" s="331">
        <v>30</v>
      </c>
      <c r="E56" s="331">
        <v>5</v>
      </c>
      <c r="F56" s="331">
        <v>15</v>
      </c>
      <c r="G56" s="331">
        <v>0</v>
      </c>
      <c r="H56" s="331">
        <v>10</v>
      </c>
      <c r="I56" s="331">
        <v>0</v>
      </c>
      <c r="J56" s="331">
        <v>0</v>
      </c>
      <c r="K56" s="331">
        <v>0</v>
      </c>
      <c r="L56" s="331">
        <v>0</v>
      </c>
      <c r="M56" s="331">
        <v>0</v>
      </c>
      <c r="N56" s="331">
        <v>0</v>
      </c>
      <c r="O56" s="331">
        <v>0</v>
      </c>
      <c r="P56" s="331">
        <v>0</v>
      </c>
      <c r="Q56" s="331">
        <v>0</v>
      </c>
      <c r="R56" s="331">
        <v>0</v>
      </c>
      <c r="S56" s="331">
        <v>0</v>
      </c>
      <c r="T56" s="331">
        <v>0</v>
      </c>
      <c r="U56" s="331">
        <v>0</v>
      </c>
      <c r="V56" s="331">
        <v>0</v>
      </c>
      <c r="W56" s="331">
        <v>0</v>
      </c>
      <c r="X56" s="331">
        <v>0</v>
      </c>
      <c r="Y56" s="331">
        <v>0</v>
      </c>
      <c r="Z56" s="93"/>
      <c r="AA56" s="93"/>
    </row>
    <row r="57" spans="1:27" s="90" customFormat="1" ht="11.25">
      <c r="A57" s="330">
        <v>19</v>
      </c>
      <c r="B57" s="330" t="s">
        <v>109</v>
      </c>
      <c r="C57" s="330">
        <v>2</v>
      </c>
      <c r="D57" s="331">
        <v>100</v>
      </c>
      <c r="E57" s="331">
        <v>5</v>
      </c>
      <c r="F57" s="331">
        <v>15</v>
      </c>
      <c r="G57" s="331">
        <v>0</v>
      </c>
      <c r="H57" s="331">
        <v>10</v>
      </c>
      <c r="I57" s="331">
        <v>10</v>
      </c>
      <c r="J57" s="331">
        <v>0</v>
      </c>
      <c r="K57" s="331">
        <v>10</v>
      </c>
      <c r="L57" s="331">
        <v>10</v>
      </c>
      <c r="M57" s="331">
        <v>0</v>
      </c>
      <c r="N57" s="331">
        <v>10</v>
      </c>
      <c r="O57" s="331">
        <v>15</v>
      </c>
      <c r="P57" s="331">
        <v>0</v>
      </c>
      <c r="Q57" s="331">
        <v>15</v>
      </c>
      <c r="R57" s="331">
        <v>0</v>
      </c>
      <c r="S57" s="331">
        <v>0</v>
      </c>
      <c r="T57" s="331">
        <v>0</v>
      </c>
      <c r="U57" s="331">
        <v>0</v>
      </c>
      <c r="V57" s="331">
        <v>0</v>
      </c>
      <c r="W57" s="331">
        <v>0</v>
      </c>
      <c r="X57" s="331">
        <v>0</v>
      </c>
      <c r="Y57" s="331">
        <v>0</v>
      </c>
      <c r="Z57" s="93"/>
      <c r="AA57" s="93"/>
    </row>
    <row r="58" spans="1:27" s="90" customFormat="1" ht="11.25">
      <c r="A58" s="330">
        <v>19</v>
      </c>
      <c r="B58" s="330" t="s">
        <v>109</v>
      </c>
      <c r="C58" s="330">
        <v>3</v>
      </c>
      <c r="D58" s="331">
        <v>105</v>
      </c>
      <c r="E58" s="331">
        <v>5</v>
      </c>
      <c r="F58" s="331">
        <v>15</v>
      </c>
      <c r="G58" s="331">
        <v>0</v>
      </c>
      <c r="H58" s="331">
        <v>10</v>
      </c>
      <c r="I58" s="331">
        <v>0</v>
      </c>
      <c r="J58" s="331">
        <v>10</v>
      </c>
      <c r="K58" s="331">
        <v>0</v>
      </c>
      <c r="L58" s="331">
        <v>10</v>
      </c>
      <c r="M58" s="331">
        <v>0</v>
      </c>
      <c r="N58" s="331">
        <v>0</v>
      </c>
      <c r="O58" s="331">
        <v>0</v>
      </c>
      <c r="P58" s="331">
        <v>15</v>
      </c>
      <c r="Q58" s="331">
        <v>0</v>
      </c>
      <c r="R58" s="331">
        <v>0</v>
      </c>
      <c r="S58" s="331">
        <v>0</v>
      </c>
      <c r="T58" s="331">
        <v>0</v>
      </c>
      <c r="U58" s="331">
        <v>0</v>
      </c>
      <c r="V58" s="331">
        <v>0</v>
      </c>
      <c r="W58" s="331">
        <v>0</v>
      </c>
      <c r="X58" s="331">
        <v>0</v>
      </c>
      <c r="Y58" s="331">
        <v>40</v>
      </c>
      <c r="Z58" s="93"/>
      <c r="AA58" s="93"/>
    </row>
    <row r="59" spans="1:27" s="90" customFormat="1" ht="11.25">
      <c r="A59" s="330">
        <v>20</v>
      </c>
      <c r="B59" s="330" t="s">
        <v>110</v>
      </c>
      <c r="C59" s="330">
        <v>1</v>
      </c>
      <c r="D59" s="331">
        <v>55</v>
      </c>
      <c r="E59" s="331">
        <v>0</v>
      </c>
      <c r="F59" s="331">
        <v>15</v>
      </c>
      <c r="G59" s="331">
        <v>0</v>
      </c>
      <c r="H59" s="331">
        <v>10</v>
      </c>
      <c r="I59" s="331">
        <v>0</v>
      </c>
      <c r="J59" s="331">
        <v>0</v>
      </c>
      <c r="K59" s="331">
        <v>10</v>
      </c>
      <c r="L59" s="331">
        <v>0</v>
      </c>
      <c r="M59" s="331">
        <v>0</v>
      </c>
      <c r="N59" s="331">
        <v>10</v>
      </c>
      <c r="O59" s="331">
        <v>10</v>
      </c>
      <c r="P59" s="331">
        <v>0</v>
      </c>
      <c r="Q59" s="331">
        <v>0</v>
      </c>
      <c r="R59" s="331">
        <v>0</v>
      </c>
      <c r="S59" s="331">
        <v>0</v>
      </c>
      <c r="T59" s="331">
        <v>0</v>
      </c>
      <c r="U59" s="331">
        <v>0</v>
      </c>
      <c r="V59" s="331">
        <v>0</v>
      </c>
      <c r="W59" s="331">
        <v>0</v>
      </c>
      <c r="X59" s="331">
        <v>0</v>
      </c>
      <c r="Y59" s="331">
        <v>0</v>
      </c>
      <c r="Z59" s="93"/>
      <c r="AA59" s="93"/>
    </row>
    <row r="60" spans="1:27" s="90" customFormat="1" ht="11.25">
      <c r="A60" s="330">
        <v>20</v>
      </c>
      <c r="B60" s="330" t="s">
        <v>110</v>
      </c>
      <c r="C60" s="330">
        <v>2</v>
      </c>
      <c r="D60" s="331">
        <v>30</v>
      </c>
      <c r="E60" s="331">
        <v>0</v>
      </c>
      <c r="F60" s="331">
        <v>0</v>
      </c>
      <c r="G60" s="331">
        <v>0</v>
      </c>
      <c r="H60" s="331">
        <v>10</v>
      </c>
      <c r="I60" s="331">
        <v>0</v>
      </c>
      <c r="J60" s="331">
        <v>0</v>
      </c>
      <c r="K60" s="331">
        <v>10</v>
      </c>
      <c r="L60" s="331">
        <v>0</v>
      </c>
      <c r="M60" s="331">
        <v>0</v>
      </c>
      <c r="N60" s="331">
        <v>10</v>
      </c>
      <c r="O60" s="331">
        <v>0</v>
      </c>
      <c r="P60" s="331">
        <v>0</v>
      </c>
      <c r="Q60" s="331">
        <v>0</v>
      </c>
      <c r="R60" s="331">
        <v>0</v>
      </c>
      <c r="S60" s="331">
        <v>0</v>
      </c>
      <c r="T60" s="331">
        <v>0</v>
      </c>
      <c r="U60" s="331">
        <v>0</v>
      </c>
      <c r="V60" s="331">
        <v>0</v>
      </c>
      <c r="W60" s="331">
        <v>0</v>
      </c>
      <c r="X60" s="331">
        <v>0</v>
      </c>
      <c r="Y60" s="331">
        <v>0</v>
      </c>
      <c r="Z60" s="93"/>
      <c r="AA60" s="93"/>
    </row>
    <row r="61" spans="1:27" s="90" customFormat="1" ht="11.25">
      <c r="A61" s="330">
        <v>20</v>
      </c>
      <c r="B61" s="330" t="s">
        <v>110</v>
      </c>
      <c r="C61" s="330">
        <v>3</v>
      </c>
      <c r="D61" s="331">
        <v>60</v>
      </c>
      <c r="E61" s="331">
        <v>0</v>
      </c>
      <c r="F61" s="331">
        <v>10</v>
      </c>
      <c r="G61" s="331">
        <v>0</v>
      </c>
      <c r="H61" s="331">
        <v>30</v>
      </c>
      <c r="I61" s="331">
        <v>0</v>
      </c>
      <c r="J61" s="331">
        <v>0</v>
      </c>
      <c r="K61" s="331">
        <v>10</v>
      </c>
      <c r="L61" s="331">
        <v>0</v>
      </c>
      <c r="M61" s="331">
        <v>0</v>
      </c>
      <c r="N61" s="331">
        <v>10</v>
      </c>
      <c r="O61" s="331">
        <v>0</v>
      </c>
      <c r="P61" s="331">
        <v>0</v>
      </c>
      <c r="Q61" s="331">
        <v>0</v>
      </c>
      <c r="R61" s="331">
        <v>0</v>
      </c>
      <c r="S61" s="331">
        <v>0</v>
      </c>
      <c r="T61" s="331">
        <v>0</v>
      </c>
      <c r="U61" s="331">
        <v>0</v>
      </c>
      <c r="V61" s="331">
        <v>0</v>
      </c>
      <c r="W61" s="331">
        <v>0</v>
      </c>
      <c r="X61" s="331">
        <v>0</v>
      </c>
      <c r="Y61" s="331">
        <v>0</v>
      </c>
      <c r="Z61" s="93"/>
      <c r="AA61" s="93"/>
    </row>
    <row r="62" spans="1:27" s="90" customFormat="1" ht="11.25">
      <c r="A62" s="330">
        <v>21</v>
      </c>
      <c r="B62" s="330" t="s">
        <v>111</v>
      </c>
      <c r="C62" s="330">
        <v>1</v>
      </c>
      <c r="D62" s="331">
        <v>210</v>
      </c>
      <c r="E62" s="331">
        <v>5</v>
      </c>
      <c r="F62" s="331">
        <v>30</v>
      </c>
      <c r="G62" s="331">
        <v>0</v>
      </c>
      <c r="H62" s="331">
        <v>20</v>
      </c>
      <c r="I62" s="331">
        <v>10</v>
      </c>
      <c r="J62" s="331">
        <v>10</v>
      </c>
      <c r="K62" s="331">
        <v>10</v>
      </c>
      <c r="L62" s="331">
        <v>0</v>
      </c>
      <c r="M62" s="331">
        <v>0</v>
      </c>
      <c r="N62" s="331">
        <v>10</v>
      </c>
      <c r="O62" s="331">
        <v>15</v>
      </c>
      <c r="P62" s="331">
        <v>15</v>
      </c>
      <c r="Q62" s="331">
        <v>0</v>
      </c>
      <c r="R62" s="331">
        <v>0</v>
      </c>
      <c r="S62" s="331">
        <v>0</v>
      </c>
      <c r="T62" s="331">
        <v>0</v>
      </c>
      <c r="U62" s="331">
        <v>20</v>
      </c>
      <c r="V62" s="331">
        <v>0</v>
      </c>
      <c r="W62" s="331">
        <v>25</v>
      </c>
      <c r="X62" s="331">
        <v>0</v>
      </c>
      <c r="Y62" s="331">
        <v>40</v>
      </c>
      <c r="Z62" s="93"/>
      <c r="AA62" s="93"/>
    </row>
    <row r="63" spans="1:27" s="90" customFormat="1" ht="11.25">
      <c r="A63" s="330">
        <v>21</v>
      </c>
      <c r="B63" s="330" t="s">
        <v>111</v>
      </c>
      <c r="C63" s="330">
        <v>2</v>
      </c>
      <c r="D63" s="331">
        <v>135</v>
      </c>
      <c r="E63" s="331">
        <v>5</v>
      </c>
      <c r="F63" s="331">
        <v>20</v>
      </c>
      <c r="G63" s="331">
        <v>0</v>
      </c>
      <c r="H63" s="331">
        <v>30</v>
      </c>
      <c r="I63" s="331">
        <v>0</v>
      </c>
      <c r="J63" s="331">
        <v>0</v>
      </c>
      <c r="K63" s="331">
        <v>10</v>
      </c>
      <c r="L63" s="331">
        <v>0</v>
      </c>
      <c r="M63" s="331">
        <v>0</v>
      </c>
      <c r="N63" s="331">
        <v>10</v>
      </c>
      <c r="O63" s="331">
        <v>15</v>
      </c>
      <c r="P63" s="331">
        <v>0</v>
      </c>
      <c r="Q63" s="331">
        <v>0</v>
      </c>
      <c r="R63" s="331">
        <v>0</v>
      </c>
      <c r="S63" s="331">
        <v>0</v>
      </c>
      <c r="T63" s="331">
        <v>0</v>
      </c>
      <c r="U63" s="331">
        <v>20</v>
      </c>
      <c r="V63" s="331">
        <v>0</v>
      </c>
      <c r="W63" s="331">
        <v>0</v>
      </c>
      <c r="X63" s="331">
        <v>25</v>
      </c>
      <c r="Y63" s="331">
        <v>0</v>
      </c>
      <c r="Z63" s="93"/>
      <c r="AA63" s="93"/>
    </row>
    <row r="64" spans="1:27" s="90" customFormat="1" ht="11.25">
      <c r="A64" s="330">
        <v>21</v>
      </c>
      <c r="B64" s="330" t="s">
        <v>111</v>
      </c>
      <c r="C64" s="330">
        <v>3</v>
      </c>
      <c r="D64" s="331">
        <v>195</v>
      </c>
      <c r="E64" s="331">
        <v>5</v>
      </c>
      <c r="F64" s="331">
        <v>10</v>
      </c>
      <c r="G64" s="331">
        <v>0</v>
      </c>
      <c r="H64" s="331">
        <v>20</v>
      </c>
      <c r="I64" s="331">
        <v>10</v>
      </c>
      <c r="J64" s="331">
        <v>10</v>
      </c>
      <c r="K64" s="331">
        <v>10</v>
      </c>
      <c r="L64" s="331">
        <v>0</v>
      </c>
      <c r="M64" s="331">
        <v>0</v>
      </c>
      <c r="N64" s="331">
        <v>10</v>
      </c>
      <c r="O64" s="331">
        <v>0</v>
      </c>
      <c r="P64" s="331">
        <v>15</v>
      </c>
      <c r="Q64" s="331">
        <v>0</v>
      </c>
      <c r="R64" s="331">
        <v>0</v>
      </c>
      <c r="S64" s="331">
        <v>0</v>
      </c>
      <c r="T64" s="331">
        <v>20</v>
      </c>
      <c r="U64" s="331">
        <v>20</v>
      </c>
      <c r="V64" s="331">
        <v>0</v>
      </c>
      <c r="W64" s="331">
        <v>25</v>
      </c>
      <c r="X64" s="331">
        <v>0</v>
      </c>
      <c r="Y64" s="331">
        <v>40</v>
      </c>
      <c r="Z64" s="93"/>
      <c r="AA64" s="93"/>
    </row>
    <row r="65" spans="1:27" s="90" customFormat="1" ht="11.25">
      <c r="A65" s="330">
        <v>22</v>
      </c>
      <c r="B65" s="330" t="s">
        <v>112</v>
      </c>
      <c r="C65" s="330">
        <v>1</v>
      </c>
      <c r="D65" s="331">
        <v>130</v>
      </c>
      <c r="E65" s="331">
        <v>5</v>
      </c>
      <c r="F65" s="331">
        <v>15</v>
      </c>
      <c r="G65" s="331">
        <v>0</v>
      </c>
      <c r="H65" s="331">
        <v>10</v>
      </c>
      <c r="I65" s="331">
        <v>10</v>
      </c>
      <c r="J65" s="331">
        <v>10</v>
      </c>
      <c r="K65" s="331">
        <v>10</v>
      </c>
      <c r="L65" s="331">
        <v>0</v>
      </c>
      <c r="M65" s="331">
        <v>0</v>
      </c>
      <c r="N65" s="331">
        <v>0</v>
      </c>
      <c r="O65" s="331">
        <v>0</v>
      </c>
      <c r="P65" s="331">
        <v>15</v>
      </c>
      <c r="Q65" s="331">
        <v>15</v>
      </c>
      <c r="R65" s="331">
        <v>0</v>
      </c>
      <c r="S65" s="331">
        <v>0</v>
      </c>
      <c r="T65" s="331">
        <v>0</v>
      </c>
      <c r="U65" s="331">
        <v>0</v>
      </c>
      <c r="V65" s="331">
        <v>0</v>
      </c>
      <c r="W65" s="331">
        <v>0</v>
      </c>
      <c r="X65" s="331">
        <v>0</v>
      </c>
      <c r="Y65" s="331">
        <v>40</v>
      </c>
      <c r="Z65" s="93"/>
      <c r="AA65" s="93"/>
    </row>
    <row r="66" spans="1:27" s="90" customFormat="1" ht="11.25">
      <c r="A66" s="330">
        <v>22</v>
      </c>
      <c r="B66" s="330" t="s">
        <v>112</v>
      </c>
      <c r="C66" s="330">
        <v>2</v>
      </c>
      <c r="D66" s="331">
        <v>70</v>
      </c>
      <c r="E66" s="331">
        <v>0</v>
      </c>
      <c r="F66" s="331">
        <v>15</v>
      </c>
      <c r="G66" s="331">
        <v>0</v>
      </c>
      <c r="H66" s="331">
        <v>20</v>
      </c>
      <c r="I66" s="331">
        <v>10</v>
      </c>
      <c r="J66" s="331">
        <v>10</v>
      </c>
      <c r="K66" s="331">
        <v>0</v>
      </c>
      <c r="L66" s="331">
        <v>0</v>
      </c>
      <c r="M66" s="331">
        <v>0</v>
      </c>
      <c r="N66" s="331">
        <v>0</v>
      </c>
      <c r="O66" s="331">
        <v>0</v>
      </c>
      <c r="P66" s="331">
        <v>0</v>
      </c>
      <c r="Q66" s="331">
        <v>15</v>
      </c>
      <c r="R66" s="331">
        <v>0</v>
      </c>
      <c r="S66" s="331">
        <v>0</v>
      </c>
      <c r="T66" s="331">
        <v>0</v>
      </c>
      <c r="U66" s="331">
        <v>0</v>
      </c>
      <c r="V66" s="331">
        <v>0</v>
      </c>
      <c r="W66" s="331">
        <v>0</v>
      </c>
      <c r="X66" s="331">
        <v>0</v>
      </c>
      <c r="Y66" s="331">
        <v>0</v>
      </c>
      <c r="Z66" s="93"/>
      <c r="AA66" s="93"/>
    </row>
    <row r="67" spans="1:27" s="90" customFormat="1" ht="11.25">
      <c r="A67" s="330">
        <v>22</v>
      </c>
      <c r="B67" s="330" t="s">
        <v>112</v>
      </c>
      <c r="C67" s="330">
        <v>3</v>
      </c>
      <c r="D67" s="331">
        <v>20</v>
      </c>
      <c r="E67" s="331">
        <v>0</v>
      </c>
      <c r="F67" s="331">
        <v>5</v>
      </c>
      <c r="G67" s="331">
        <v>0</v>
      </c>
      <c r="H67" s="331">
        <v>0</v>
      </c>
      <c r="I67" s="331">
        <v>0</v>
      </c>
      <c r="J67" s="331">
        <v>0</v>
      </c>
      <c r="K67" s="331">
        <v>0</v>
      </c>
      <c r="L67" s="331">
        <v>0</v>
      </c>
      <c r="M67" s="331">
        <v>0</v>
      </c>
      <c r="N67" s="331">
        <v>0</v>
      </c>
      <c r="O67" s="331">
        <v>0</v>
      </c>
      <c r="P67" s="331">
        <v>15</v>
      </c>
      <c r="Q67" s="331">
        <v>0</v>
      </c>
      <c r="R67" s="331">
        <v>0</v>
      </c>
      <c r="S67" s="331">
        <v>0</v>
      </c>
      <c r="T67" s="331">
        <v>0</v>
      </c>
      <c r="U67" s="331">
        <v>0</v>
      </c>
      <c r="V67" s="331">
        <v>0</v>
      </c>
      <c r="W67" s="331">
        <v>0</v>
      </c>
      <c r="X67" s="331">
        <v>0</v>
      </c>
      <c r="Y67" s="331">
        <v>0</v>
      </c>
      <c r="Z67" s="93"/>
      <c r="AA67" s="93"/>
    </row>
    <row r="68" spans="1:27" s="90" customFormat="1" ht="11.25">
      <c r="A68" s="330">
        <v>23</v>
      </c>
      <c r="B68" s="330" t="s">
        <v>113</v>
      </c>
      <c r="C68" s="330">
        <v>1</v>
      </c>
      <c r="D68" s="331">
        <v>96</v>
      </c>
      <c r="E68" s="331">
        <v>5</v>
      </c>
      <c r="F68" s="331">
        <v>15</v>
      </c>
      <c r="G68" s="331">
        <v>16</v>
      </c>
      <c r="H68" s="331">
        <v>20</v>
      </c>
      <c r="I68" s="331">
        <v>0</v>
      </c>
      <c r="J68" s="331">
        <v>10</v>
      </c>
      <c r="K68" s="331">
        <v>0</v>
      </c>
      <c r="L68" s="331">
        <v>0</v>
      </c>
      <c r="M68" s="331">
        <v>0</v>
      </c>
      <c r="N68" s="331">
        <v>0</v>
      </c>
      <c r="O68" s="331">
        <v>0</v>
      </c>
      <c r="P68" s="331">
        <v>15</v>
      </c>
      <c r="Q68" s="331">
        <v>15</v>
      </c>
      <c r="R68" s="331">
        <v>0</v>
      </c>
      <c r="S68" s="331">
        <v>0</v>
      </c>
      <c r="T68" s="331">
        <v>0</v>
      </c>
      <c r="U68" s="331">
        <v>0</v>
      </c>
      <c r="V68" s="331">
        <v>0</v>
      </c>
      <c r="W68" s="331">
        <v>0</v>
      </c>
      <c r="X68" s="331">
        <v>0</v>
      </c>
      <c r="Y68" s="331">
        <v>0</v>
      </c>
      <c r="Z68" s="93"/>
      <c r="AA68" s="93"/>
    </row>
    <row r="69" spans="1:27" s="90" customFormat="1" ht="11.25">
      <c r="A69" s="330">
        <v>23</v>
      </c>
      <c r="B69" s="330" t="s">
        <v>113</v>
      </c>
      <c r="C69" s="330">
        <v>2</v>
      </c>
      <c r="D69" s="331">
        <v>120</v>
      </c>
      <c r="E69" s="331">
        <v>5</v>
      </c>
      <c r="F69" s="331">
        <v>15</v>
      </c>
      <c r="G69" s="331">
        <v>20</v>
      </c>
      <c r="H69" s="331">
        <v>20</v>
      </c>
      <c r="I69" s="331">
        <v>0</v>
      </c>
      <c r="J69" s="331">
        <v>0</v>
      </c>
      <c r="K69" s="331">
        <v>0</v>
      </c>
      <c r="L69" s="331">
        <v>0</v>
      </c>
      <c r="M69" s="331">
        <v>0</v>
      </c>
      <c r="N69" s="331">
        <v>0</v>
      </c>
      <c r="O69" s="331">
        <v>10</v>
      </c>
      <c r="P69" s="331">
        <v>15</v>
      </c>
      <c r="Q69" s="331">
        <v>15</v>
      </c>
      <c r="R69" s="331">
        <v>0</v>
      </c>
      <c r="S69" s="331">
        <v>0</v>
      </c>
      <c r="T69" s="331">
        <v>0</v>
      </c>
      <c r="U69" s="331">
        <v>20</v>
      </c>
      <c r="V69" s="331">
        <v>0</v>
      </c>
      <c r="W69" s="331">
        <v>0</v>
      </c>
      <c r="X69" s="331">
        <v>0</v>
      </c>
      <c r="Y69" s="331">
        <v>0</v>
      </c>
      <c r="Z69" s="93"/>
      <c r="AA69" s="93"/>
    </row>
    <row r="70" spans="1:27" s="90" customFormat="1" ht="11.25">
      <c r="A70" s="330">
        <v>23</v>
      </c>
      <c r="B70" s="330" t="s">
        <v>113</v>
      </c>
      <c r="C70" s="330">
        <v>3</v>
      </c>
      <c r="D70" s="331">
        <v>161</v>
      </c>
      <c r="E70" s="331">
        <v>0</v>
      </c>
      <c r="F70" s="331">
        <v>15</v>
      </c>
      <c r="G70" s="331">
        <v>16</v>
      </c>
      <c r="H70" s="331">
        <v>30</v>
      </c>
      <c r="I70" s="331">
        <v>10</v>
      </c>
      <c r="J70" s="331">
        <v>10</v>
      </c>
      <c r="K70" s="331">
        <v>10</v>
      </c>
      <c r="L70" s="331">
        <v>0</v>
      </c>
      <c r="M70" s="331">
        <v>0</v>
      </c>
      <c r="N70" s="331">
        <v>0</v>
      </c>
      <c r="O70" s="331">
        <v>10</v>
      </c>
      <c r="P70" s="331">
        <v>15</v>
      </c>
      <c r="Q70" s="331">
        <v>15</v>
      </c>
      <c r="R70" s="331">
        <v>0</v>
      </c>
      <c r="S70" s="331">
        <v>0</v>
      </c>
      <c r="T70" s="331">
        <v>0</v>
      </c>
      <c r="U70" s="331">
        <v>30</v>
      </c>
      <c r="V70" s="331">
        <v>0</v>
      </c>
      <c r="W70" s="331">
        <v>0</v>
      </c>
      <c r="X70" s="331">
        <v>0</v>
      </c>
      <c r="Y70" s="331">
        <v>0</v>
      </c>
      <c r="Z70" s="93"/>
      <c r="AA70" s="93"/>
    </row>
    <row r="71" spans="1:27" s="90" customFormat="1" ht="11.25">
      <c r="A71" s="330">
        <v>24</v>
      </c>
      <c r="B71" s="330" t="s">
        <v>114</v>
      </c>
      <c r="C71" s="330">
        <v>1</v>
      </c>
      <c r="D71" s="331">
        <v>90</v>
      </c>
      <c r="E71" s="331">
        <v>0</v>
      </c>
      <c r="F71" s="331">
        <v>10</v>
      </c>
      <c r="G71" s="331">
        <v>0</v>
      </c>
      <c r="H71" s="331">
        <v>10</v>
      </c>
      <c r="I71" s="331">
        <v>10</v>
      </c>
      <c r="J71" s="331">
        <v>10</v>
      </c>
      <c r="K71" s="331">
        <v>10</v>
      </c>
      <c r="L71" s="331">
        <v>0</v>
      </c>
      <c r="M71" s="331">
        <v>0</v>
      </c>
      <c r="N71" s="331">
        <v>15</v>
      </c>
      <c r="O71" s="331">
        <v>10</v>
      </c>
      <c r="P71" s="331">
        <v>0</v>
      </c>
      <c r="Q71" s="331">
        <v>15</v>
      </c>
      <c r="R71" s="331">
        <v>0</v>
      </c>
      <c r="S71" s="331">
        <v>0</v>
      </c>
      <c r="T71" s="331">
        <v>0</v>
      </c>
      <c r="U71" s="331">
        <v>0</v>
      </c>
      <c r="V71" s="331">
        <v>0</v>
      </c>
      <c r="W71" s="331">
        <v>0</v>
      </c>
      <c r="X71" s="331">
        <v>0</v>
      </c>
      <c r="Y71" s="331">
        <v>0</v>
      </c>
      <c r="Z71" s="93"/>
      <c r="AA71" s="93"/>
    </row>
    <row r="72" spans="1:27" s="90" customFormat="1" ht="11.25">
      <c r="A72" s="330">
        <v>24</v>
      </c>
      <c r="B72" s="330" t="s">
        <v>114</v>
      </c>
      <c r="C72" s="330">
        <v>2</v>
      </c>
      <c r="D72" s="331">
        <v>25</v>
      </c>
      <c r="E72" s="331">
        <v>5</v>
      </c>
      <c r="F72" s="331">
        <v>10</v>
      </c>
      <c r="G72" s="331">
        <v>0</v>
      </c>
      <c r="H72" s="331">
        <v>0</v>
      </c>
      <c r="I72" s="331">
        <v>10</v>
      </c>
      <c r="J72" s="331">
        <v>0</v>
      </c>
      <c r="K72" s="331">
        <v>0</v>
      </c>
      <c r="L72" s="331">
        <v>0</v>
      </c>
      <c r="M72" s="331">
        <v>0</v>
      </c>
      <c r="N72" s="331">
        <v>0</v>
      </c>
      <c r="O72" s="331">
        <v>0</v>
      </c>
      <c r="P72" s="331">
        <v>0</v>
      </c>
      <c r="Q72" s="331">
        <v>0</v>
      </c>
      <c r="R72" s="331">
        <v>0</v>
      </c>
      <c r="S72" s="331">
        <v>0</v>
      </c>
      <c r="T72" s="331">
        <v>0</v>
      </c>
      <c r="U72" s="331">
        <v>0</v>
      </c>
      <c r="V72" s="331">
        <v>0</v>
      </c>
      <c r="W72" s="331">
        <v>0</v>
      </c>
      <c r="X72" s="331">
        <v>0</v>
      </c>
      <c r="Y72" s="331">
        <v>0</v>
      </c>
      <c r="Z72" s="93"/>
      <c r="AA72" s="93"/>
    </row>
    <row r="73" spans="1:25" s="90" customFormat="1" ht="11.25">
      <c r="A73" s="330">
        <v>24</v>
      </c>
      <c r="B73" s="330" t="s">
        <v>114</v>
      </c>
      <c r="C73" s="330">
        <v>3</v>
      </c>
      <c r="D73" s="331">
        <v>50</v>
      </c>
      <c r="E73" s="331">
        <v>5</v>
      </c>
      <c r="F73" s="331">
        <v>15</v>
      </c>
      <c r="G73" s="331">
        <v>0</v>
      </c>
      <c r="H73" s="331">
        <v>0</v>
      </c>
      <c r="I73" s="331">
        <v>0</v>
      </c>
      <c r="J73" s="331">
        <v>10</v>
      </c>
      <c r="K73" s="331">
        <v>10</v>
      </c>
      <c r="L73" s="331">
        <v>0</v>
      </c>
      <c r="M73" s="331">
        <v>0</v>
      </c>
      <c r="N73" s="331">
        <v>0</v>
      </c>
      <c r="O73" s="331">
        <v>10</v>
      </c>
      <c r="P73" s="331">
        <v>0</v>
      </c>
      <c r="Q73" s="331">
        <v>0</v>
      </c>
      <c r="R73" s="331">
        <v>0</v>
      </c>
      <c r="S73" s="331">
        <v>0</v>
      </c>
      <c r="T73" s="331">
        <v>0</v>
      </c>
      <c r="U73" s="331">
        <v>0</v>
      </c>
      <c r="V73" s="331">
        <v>0</v>
      </c>
      <c r="W73" s="331">
        <v>0</v>
      </c>
      <c r="X73" s="331">
        <v>0</v>
      </c>
      <c r="Y73" s="331">
        <v>0</v>
      </c>
    </row>
  </sheetData>
  <conditionalFormatting sqref="A2:Y73">
    <cfRule type="expression" priority="1" dxfId="5" stopIfTrue="1">
      <formula>$A2=ODD($A2)</formula>
    </cfRule>
    <cfRule type="expression" priority="2" dxfId="6" stopIfTrue="1">
      <formula>$A2=EVEN($A2)</formula>
    </cfRule>
  </conditionalFormatting>
  <printOptions/>
  <pageMargins left="0.49" right="0.39" top="0.65" bottom="0.51" header="0.32" footer="0.28"/>
  <pageSetup fitToHeight="4" horizontalDpi="600" verticalDpi="600" orientation="landscape" scale="106" r:id="rId1"/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49"/>
  <sheetViews>
    <sheetView workbookViewId="0" topLeftCell="A1">
      <selection activeCell="A1" sqref="A1"/>
    </sheetView>
  </sheetViews>
  <sheetFormatPr defaultColWidth="9.140625" defaultRowHeight="12.75"/>
  <cols>
    <col min="2" max="2" width="28.57421875" style="0" customWidth="1"/>
  </cols>
  <sheetData>
    <row r="1" spans="1:4" ht="13.5" thickBot="1">
      <c r="A1" s="306" t="s">
        <v>0</v>
      </c>
      <c r="B1" s="306" t="s">
        <v>1</v>
      </c>
      <c r="C1" s="306" t="s">
        <v>56</v>
      </c>
      <c r="D1" s="306" t="s">
        <v>121</v>
      </c>
    </row>
    <row r="2" spans="1:4" ht="15" thickBot="1">
      <c r="A2">
        <v>1</v>
      </c>
      <c r="B2" s="307" t="s">
        <v>91</v>
      </c>
      <c r="C2" s="307">
        <v>1039</v>
      </c>
      <c r="D2">
        <f aca="true" ca="1" t="shared" si="0" ref="D2:D25">RAND()</f>
        <v>0.2596964429387345</v>
      </c>
    </row>
    <row r="3" spans="1:4" ht="13.5" thickBot="1">
      <c r="A3">
        <v>2</v>
      </c>
      <c r="B3" s="308" t="s">
        <v>92</v>
      </c>
      <c r="C3" s="308">
        <v>3959</v>
      </c>
      <c r="D3">
        <f ca="1" t="shared" si="0"/>
        <v>0.9673198624827348</v>
      </c>
    </row>
    <row r="4" spans="1:4" ht="13.5" thickBot="1">
      <c r="A4">
        <v>3</v>
      </c>
      <c r="B4" s="309" t="s">
        <v>93</v>
      </c>
      <c r="C4" s="309">
        <v>5775</v>
      </c>
      <c r="D4">
        <f ca="1" t="shared" si="0"/>
        <v>0.4946294667409106</v>
      </c>
    </row>
    <row r="5" spans="1:4" ht="15" thickBot="1">
      <c r="A5">
        <v>4</v>
      </c>
      <c r="B5" s="307" t="s">
        <v>94</v>
      </c>
      <c r="C5" s="307">
        <v>666</v>
      </c>
      <c r="D5">
        <f ca="1" t="shared" si="0"/>
        <v>0.5357176766588678</v>
      </c>
    </row>
    <row r="6" spans="1:4" ht="15" thickBot="1">
      <c r="A6">
        <v>5</v>
      </c>
      <c r="B6" s="307" t="s">
        <v>95</v>
      </c>
      <c r="C6" s="307">
        <v>2094</v>
      </c>
      <c r="D6">
        <f ca="1" t="shared" si="0"/>
        <v>0.2756668761507646</v>
      </c>
    </row>
    <row r="7" spans="1:4" ht="15" thickBot="1">
      <c r="A7">
        <v>6</v>
      </c>
      <c r="B7" s="307" t="s">
        <v>96</v>
      </c>
      <c r="C7" s="307">
        <v>3591</v>
      </c>
      <c r="D7">
        <f ca="1" t="shared" si="0"/>
        <v>0.8399413847750892</v>
      </c>
    </row>
    <row r="8" spans="1:4" ht="13.5" thickBot="1">
      <c r="A8">
        <v>7</v>
      </c>
      <c r="B8" s="309" t="s">
        <v>97</v>
      </c>
      <c r="C8" s="309">
        <v>5653</v>
      </c>
      <c r="D8">
        <f ca="1" t="shared" si="0"/>
        <v>0.7193390300768532</v>
      </c>
    </row>
    <row r="9" spans="1:4" ht="15" thickBot="1">
      <c r="A9">
        <v>8</v>
      </c>
      <c r="B9" s="307" t="s">
        <v>98</v>
      </c>
      <c r="C9" s="307">
        <v>6842</v>
      </c>
      <c r="D9">
        <f ca="1" t="shared" si="0"/>
        <v>0.04220629386315822</v>
      </c>
    </row>
    <row r="10" spans="1:4" ht="13.5" thickBot="1">
      <c r="A10">
        <v>9</v>
      </c>
      <c r="B10" s="309" t="s">
        <v>99</v>
      </c>
      <c r="C10" s="309">
        <v>5164</v>
      </c>
      <c r="D10">
        <f ca="1" t="shared" si="0"/>
        <v>0.13051938491944437</v>
      </c>
    </row>
    <row r="11" spans="1:4" ht="13.5" thickBot="1">
      <c r="A11">
        <v>10</v>
      </c>
      <c r="B11" s="309" t="s">
        <v>100</v>
      </c>
      <c r="C11" s="309">
        <v>4967</v>
      </c>
      <c r="D11">
        <f ca="1" t="shared" si="0"/>
        <v>0.5273311467655961</v>
      </c>
    </row>
    <row r="12" spans="1:4" ht="13.5" thickBot="1">
      <c r="A12">
        <v>11</v>
      </c>
      <c r="B12" s="309" t="s">
        <v>101</v>
      </c>
      <c r="C12" s="309">
        <v>4815</v>
      </c>
      <c r="D12">
        <f ca="1" t="shared" si="0"/>
        <v>0.33594501620474143</v>
      </c>
    </row>
    <row r="13" spans="1:4" ht="13.5" thickBot="1">
      <c r="A13">
        <v>12</v>
      </c>
      <c r="B13" s="309" t="s">
        <v>102</v>
      </c>
      <c r="C13" s="309">
        <v>5851</v>
      </c>
      <c r="D13">
        <f ca="1" t="shared" si="0"/>
        <v>0.0763796576739848</v>
      </c>
    </row>
    <row r="14" spans="1:4" ht="13.5" thickBot="1">
      <c r="A14">
        <v>13</v>
      </c>
      <c r="B14" s="309" t="s">
        <v>103</v>
      </c>
      <c r="C14" s="309">
        <v>1778</v>
      </c>
      <c r="D14">
        <f ca="1" t="shared" si="0"/>
        <v>0.6520583497258603</v>
      </c>
    </row>
    <row r="15" spans="1:4" ht="13.5" thickBot="1">
      <c r="A15">
        <v>14</v>
      </c>
      <c r="B15" s="309" t="s">
        <v>104</v>
      </c>
      <c r="C15" s="309">
        <v>1342</v>
      </c>
      <c r="D15">
        <f ca="1" t="shared" si="0"/>
        <v>0.050345253166655723</v>
      </c>
    </row>
    <row r="16" spans="1:4" ht="15" thickBot="1">
      <c r="A16">
        <v>15</v>
      </c>
      <c r="B16" s="307" t="s">
        <v>105</v>
      </c>
      <c r="C16" s="307">
        <v>3641</v>
      </c>
      <c r="D16">
        <f ca="1" t="shared" si="0"/>
        <v>0.7219060195757221</v>
      </c>
    </row>
    <row r="17" spans="1:4" ht="13.5" thickBot="1">
      <c r="A17">
        <v>16</v>
      </c>
      <c r="B17" s="308" t="s">
        <v>106</v>
      </c>
      <c r="C17" s="308">
        <v>6733</v>
      </c>
      <c r="D17">
        <f ca="1" t="shared" si="0"/>
        <v>0.830720963142203</v>
      </c>
    </row>
    <row r="18" spans="1:4" ht="13.5" thickBot="1">
      <c r="A18">
        <v>17</v>
      </c>
      <c r="B18" s="309" t="s">
        <v>107</v>
      </c>
      <c r="C18" s="309">
        <v>5558</v>
      </c>
      <c r="D18">
        <f ca="1" t="shared" si="0"/>
        <v>0.3195824655292885</v>
      </c>
    </row>
    <row r="19" spans="1:4" ht="13.5" thickBot="1">
      <c r="A19">
        <v>18</v>
      </c>
      <c r="B19" s="310" t="s">
        <v>108</v>
      </c>
      <c r="C19" s="310">
        <v>4966</v>
      </c>
      <c r="D19">
        <f ca="1" t="shared" si="0"/>
        <v>0.9161091798661571</v>
      </c>
    </row>
    <row r="20" spans="1:4" ht="13.5" thickBot="1">
      <c r="A20">
        <v>19</v>
      </c>
      <c r="B20" s="311" t="s">
        <v>109</v>
      </c>
      <c r="C20" s="311">
        <v>3763</v>
      </c>
      <c r="D20">
        <f ca="1" t="shared" si="0"/>
        <v>0.49757710845941006</v>
      </c>
    </row>
    <row r="21" spans="1:4" ht="15" thickBot="1">
      <c r="A21">
        <v>20</v>
      </c>
      <c r="B21" s="307" t="s">
        <v>110</v>
      </c>
      <c r="C21" s="307">
        <v>6914</v>
      </c>
      <c r="D21">
        <f ca="1" t="shared" si="0"/>
        <v>0.727959092771455</v>
      </c>
    </row>
    <row r="22" spans="1:4" ht="13.5" thickBot="1">
      <c r="A22">
        <v>21</v>
      </c>
      <c r="B22" s="309" t="s">
        <v>111</v>
      </c>
      <c r="C22" s="309">
        <v>5817</v>
      </c>
      <c r="D22">
        <f ca="1" t="shared" si="0"/>
        <v>0.28586871317511164</v>
      </c>
    </row>
    <row r="23" spans="1:4" ht="15" thickBot="1">
      <c r="A23">
        <v>22</v>
      </c>
      <c r="B23" s="312" t="s">
        <v>112</v>
      </c>
      <c r="C23" s="312">
        <v>1992</v>
      </c>
      <c r="D23">
        <f ca="1" t="shared" si="0"/>
        <v>0.8448299095523037</v>
      </c>
    </row>
    <row r="24" spans="1:4" ht="13.5" thickBot="1">
      <c r="A24">
        <v>23</v>
      </c>
      <c r="B24" s="309" t="s">
        <v>113</v>
      </c>
      <c r="C24" s="309">
        <v>5560</v>
      </c>
      <c r="D24">
        <f ca="1" t="shared" si="0"/>
        <v>0.2569629877720754</v>
      </c>
    </row>
    <row r="25" spans="1:4" ht="13.5" thickBot="1">
      <c r="A25">
        <v>24</v>
      </c>
      <c r="B25" s="309" t="s">
        <v>114</v>
      </c>
      <c r="C25" s="309">
        <v>5018</v>
      </c>
      <c r="D25">
        <f ca="1" t="shared" si="0"/>
        <v>0.7071627773126741</v>
      </c>
    </row>
    <row r="28" spans="2:4" ht="12.75">
      <c r="B28" t="s">
        <v>122</v>
      </c>
      <c r="D28" s="313">
        <v>0.5555555555555556</v>
      </c>
    </row>
    <row r="29" spans="2:4" ht="12.75">
      <c r="B29" t="s">
        <v>123</v>
      </c>
      <c r="D29">
        <v>4</v>
      </c>
    </row>
    <row r="30" spans="2:4" ht="12.75">
      <c r="B30" t="s">
        <v>124</v>
      </c>
      <c r="D30">
        <v>9</v>
      </c>
    </row>
    <row r="32" spans="2:4" ht="12.75">
      <c r="B32" t="s">
        <v>125</v>
      </c>
      <c r="D32" s="313">
        <v>0.5555555555555556</v>
      </c>
    </row>
    <row r="33" spans="2:4" ht="12.75">
      <c r="B33" t="s">
        <v>126</v>
      </c>
      <c r="D33">
        <v>15</v>
      </c>
    </row>
    <row r="34" spans="2:4" ht="12.75">
      <c r="B34" t="s">
        <v>127</v>
      </c>
      <c r="D34">
        <v>10</v>
      </c>
    </row>
    <row r="35" spans="2:4" ht="12.75">
      <c r="B35" t="s">
        <v>128</v>
      </c>
      <c r="D35">
        <v>3</v>
      </c>
    </row>
    <row r="37" spans="2:4" ht="12.75">
      <c r="B37" t="s">
        <v>129</v>
      </c>
      <c r="D37" s="314">
        <v>0.5208333333333334</v>
      </c>
    </row>
    <row r="38" spans="2:4" ht="12.75">
      <c r="B38" t="s">
        <v>130</v>
      </c>
      <c r="D38" s="314">
        <v>0.5416666666666666</v>
      </c>
    </row>
    <row r="39" spans="2:4" ht="12.75">
      <c r="B39" t="s">
        <v>131</v>
      </c>
      <c r="D39" s="314">
        <f>D28</f>
        <v>0.5555555555555556</v>
      </c>
    </row>
    <row r="40" spans="2:4" ht="12.75">
      <c r="B40" t="s">
        <v>132</v>
      </c>
      <c r="D40" s="314">
        <f>D39+D$33*D$35/(24*60)</f>
        <v>0.5868055555555556</v>
      </c>
    </row>
    <row r="41" spans="2:4" ht="12.75">
      <c r="B41" t="s">
        <v>119</v>
      </c>
      <c r="D41" s="314">
        <f>D40+D$33*D$35/(24*60)</f>
        <v>0.6180555555555556</v>
      </c>
    </row>
    <row r="42" spans="2:4" ht="12.75">
      <c r="B42" t="s">
        <v>133</v>
      </c>
      <c r="D42" s="314">
        <f>D41+D$34/(24*60)</f>
        <v>0.625</v>
      </c>
    </row>
    <row r="43" spans="2:4" ht="12.75">
      <c r="B43" t="s">
        <v>134</v>
      </c>
      <c r="D43" s="314">
        <f>D42+D$33*D$35/(24*60)</f>
        <v>0.65625</v>
      </c>
    </row>
    <row r="44" spans="2:4" ht="12.75">
      <c r="B44" t="s">
        <v>119</v>
      </c>
      <c r="D44" s="314">
        <f>D43+D$33*D$35/(24*60)</f>
        <v>0.6875</v>
      </c>
    </row>
    <row r="45" spans="2:4" ht="12.75">
      <c r="B45" t="s">
        <v>135</v>
      </c>
      <c r="D45" s="314">
        <v>0.6909722222222222</v>
      </c>
    </row>
    <row r="46" spans="2:4" ht="12.75">
      <c r="B46" t="s">
        <v>136</v>
      </c>
      <c r="D46" s="314">
        <v>0.7152777777777778</v>
      </c>
    </row>
    <row r="47" spans="2:4" ht="12.75">
      <c r="B47" t="s">
        <v>77</v>
      </c>
      <c r="D47" s="314">
        <v>0.7361111111111112</v>
      </c>
    </row>
    <row r="48" spans="2:4" ht="12.75">
      <c r="B48" t="s">
        <v>137</v>
      </c>
      <c r="D48" s="314">
        <v>0.7430555555555555</v>
      </c>
    </row>
    <row r="49" spans="2:4" ht="12.75">
      <c r="B49" t="s">
        <v>138</v>
      </c>
      <c r="D49" s="315">
        <v>0.75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E1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28125" style="16" customWidth="1"/>
    <col min="3" max="3" width="87.57421875" style="0" customWidth="1"/>
    <col min="4" max="22" width="9.140625" style="16" customWidth="1"/>
  </cols>
  <sheetData>
    <row r="1" spans="2:3" ht="3" customHeight="1">
      <c r="B1" s="16"/>
      <c r="C1" s="16"/>
    </row>
    <row r="2" spans="2:3" ht="3" customHeight="1">
      <c r="B2" s="16"/>
      <c r="C2" s="16"/>
    </row>
    <row r="3" spans="2:3" ht="3" customHeight="1">
      <c r="B3" s="16"/>
      <c r="C3" s="16"/>
    </row>
    <row r="4" spans="2:3" ht="3" customHeight="1">
      <c r="B4" s="16"/>
      <c r="C4" s="16"/>
    </row>
    <row r="5" spans="2:3" ht="3" customHeight="1">
      <c r="B5" s="16"/>
      <c r="C5" s="16"/>
    </row>
    <row r="6" spans="2:3" ht="24" thickBot="1">
      <c r="B6" s="17" t="s">
        <v>4</v>
      </c>
      <c r="C6" s="18"/>
    </row>
    <row r="7" spans="2:3" ht="13.5" thickBot="1">
      <c r="B7" s="19" t="s">
        <v>0</v>
      </c>
      <c r="C7" s="20" t="s">
        <v>1</v>
      </c>
    </row>
    <row r="8" spans="1:5" ht="15" thickBot="1">
      <c r="A8" s="128">
        <f>IF(B8="","",A7+1)</f>
        <v>1</v>
      </c>
      <c r="B8" s="277">
        <f>Info!C2</f>
        <v>1039</v>
      </c>
      <c r="C8" s="277" t="str">
        <f>Info!B2</f>
        <v>Los_Altos_Geek_Squad</v>
      </c>
      <c r="D8" s="16">
        <f>IF(B8="","",E8)</f>
        <v>1</v>
      </c>
      <c r="E8" s="16">
        <v>1</v>
      </c>
    </row>
    <row r="9" spans="1:5" ht="15" thickBot="1">
      <c r="A9" s="131">
        <f aca="true" t="shared" si="0" ref="A9:A72">IF(B9="","",A8+1)</f>
        <v>2</v>
      </c>
      <c r="B9" s="277">
        <f>Info!C3</f>
        <v>3959</v>
      </c>
      <c r="C9" s="277" t="str">
        <f>Info!B3</f>
        <v>SAP Inspired Innovators</v>
      </c>
      <c r="D9" s="16">
        <f aca="true" t="shared" si="1" ref="D9:D72">IF(B9="","",E9)</f>
        <v>2</v>
      </c>
      <c r="E9" s="16">
        <v>2</v>
      </c>
    </row>
    <row r="10" spans="1:5" ht="15" thickBot="1">
      <c r="A10" s="131">
        <f t="shared" si="0"/>
        <v>3</v>
      </c>
      <c r="B10" s="277">
        <f>Info!C4</f>
        <v>5775</v>
      </c>
      <c r="C10" s="277" t="str">
        <f>Info!B4</f>
        <v>Team 5775</v>
      </c>
      <c r="D10" s="16">
        <f t="shared" si="1"/>
        <v>3</v>
      </c>
      <c r="E10" s="16">
        <v>3</v>
      </c>
    </row>
    <row r="11" spans="1:5" ht="15" thickBot="1">
      <c r="A11" s="131">
        <f t="shared" si="0"/>
        <v>4</v>
      </c>
      <c r="B11" s="277">
        <f>Info!C5</f>
        <v>666</v>
      </c>
      <c r="C11" s="277" t="str">
        <f>Info!B5</f>
        <v>Lego_Legends </v>
      </c>
      <c r="D11" s="16">
        <f t="shared" si="1"/>
        <v>4</v>
      </c>
      <c r="E11" s="16">
        <v>4</v>
      </c>
    </row>
    <row r="12" spans="1:5" ht="15" thickBot="1">
      <c r="A12" s="131">
        <f t="shared" si="0"/>
        <v>5</v>
      </c>
      <c r="B12" s="277">
        <f>Info!C6</f>
        <v>2094</v>
      </c>
      <c r="C12" s="277" t="str">
        <f>Info!B6</f>
        <v>Etamilc</v>
      </c>
      <c r="D12" s="16">
        <f t="shared" si="1"/>
        <v>5</v>
      </c>
      <c r="E12" s="16">
        <v>5</v>
      </c>
    </row>
    <row r="13" spans="1:5" ht="15" thickBot="1">
      <c r="A13" s="131">
        <f t="shared" si="0"/>
        <v>6</v>
      </c>
      <c r="B13" s="277">
        <f>Info!C7</f>
        <v>3591</v>
      </c>
      <c r="C13" s="277" t="str">
        <f>Info!B7</f>
        <v>Bionic_Builders</v>
      </c>
      <c r="D13" s="16">
        <f t="shared" si="1"/>
        <v>6</v>
      </c>
      <c r="E13" s="16">
        <v>6</v>
      </c>
    </row>
    <row r="14" spans="1:5" ht="15" thickBot="1">
      <c r="A14" s="131">
        <f t="shared" si="0"/>
        <v>7</v>
      </c>
      <c r="B14" s="277">
        <f>Info!C8</f>
        <v>5653</v>
      </c>
      <c r="C14" s="277" t="str">
        <f>Info!B8</f>
        <v>Fortune Cookies</v>
      </c>
      <c r="D14" s="16">
        <f t="shared" si="1"/>
        <v>7</v>
      </c>
      <c r="E14" s="16">
        <v>7</v>
      </c>
    </row>
    <row r="15" spans="1:5" ht="15" thickBot="1">
      <c r="A15" s="131">
        <f t="shared" si="0"/>
        <v>8</v>
      </c>
      <c r="B15" s="277">
        <f>Info!C9</f>
        <v>6842</v>
      </c>
      <c r="C15" s="277" t="str">
        <f>Info!B9</f>
        <v>The_Unstoppable_Bots</v>
      </c>
      <c r="D15" s="16">
        <f t="shared" si="1"/>
        <v>8</v>
      </c>
      <c r="E15" s="16">
        <v>8</v>
      </c>
    </row>
    <row r="16" spans="1:5" ht="15" thickBot="1">
      <c r="A16" s="131">
        <f t="shared" si="0"/>
        <v>9</v>
      </c>
      <c r="B16" s="277">
        <f>Info!C10</f>
        <v>5164</v>
      </c>
      <c r="C16" s="277" t="str">
        <f>Info!B10</f>
        <v>Cyborgs</v>
      </c>
      <c r="D16" s="16">
        <f t="shared" si="1"/>
        <v>9</v>
      </c>
      <c r="E16" s="16">
        <v>9</v>
      </c>
    </row>
    <row r="17" spans="1:5" ht="15" thickBot="1">
      <c r="A17" s="131">
        <f t="shared" si="0"/>
        <v>10</v>
      </c>
      <c r="B17" s="277">
        <f>Info!C11</f>
        <v>4967</v>
      </c>
      <c r="C17" s="277" t="str">
        <f>Info!B11</f>
        <v>Lightning Legos</v>
      </c>
      <c r="D17" s="16">
        <f t="shared" si="1"/>
        <v>10</v>
      </c>
      <c r="E17" s="16">
        <v>10</v>
      </c>
    </row>
    <row r="18" spans="1:5" ht="15" thickBot="1">
      <c r="A18" s="131">
        <f t="shared" si="0"/>
        <v>11</v>
      </c>
      <c r="B18" s="277">
        <f>Info!C12</f>
        <v>4815</v>
      </c>
      <c r="C18" s="277" t="str">
        <f>Info!B12</f>
        <v>KARP</v>
      </c>
      <c r="D18" s="16">
        <f t="shared" si="1"/>
        <v>11</v>
      </c>
      <c r="E18" s="16">
        <v>11</v>
      </c>
    </row>
    <row r="19" spans="1:5" ht="15" thickBot="1">
      <c r="A19" s="131">
        <f t="shared" si="0"/>
        <v>12</v>
      </c>
      <c r="B19" s="277">
        <f>Info!C13</f>
        <v>5851</v>
      </c>
      <c r="C19" s="277" t="str">
        <f>Info!B13</f>
        <v>Robot_Snappers</v>
      </c>
      <c r="D19" s="16">
        <f t="shared" si="1"/>
        <v>12</v>
      </c>
      <c r="E19" s="16">
        <v>12</v>
      </c>
    </row>
    <row r="20" spans="1:5" ht="15" thickBot="1">
      <c r="A20" s="131">
        <f t="shared" si="0"/>
        <v>13</v>
      </c>
      <c r="B20" s="277">
        <f>Info!C14</f>
        <v>1778</v>
      </c>
      <c r="C20" s="277" t="str">
        <f>Info!B14</f>
        <v>Lego_Lords</v>
      </c>
      <c r="D20" s="16">
        <f t="shared" si="1"/>
        <v>13</v>
      </c>
      <c r="E20" s="16">
        <v>13</v>
      </c>
    </row>
    <row r="21" spans="1:5" ht="15" thickBot="1">
      <c r="A21" s="131">
        <f t="shared" si="0"/>
        <v>14</v>
      </c>
      <c r="B21" s="277">
        <f>Info!C15</f>
        <v>1342</v>
      </c>
      <c r="C21" s="277" t="str">
        <f>Info!B15</f>
        <v>Master_MindStorms</v>
      </c>
      <c r="D21" s="16">
        <f t="shared" si="1"/>
        <v>14</v>
      </c>
      <c r="E21" s="16">
        <v>14</v>
      </c>
    </row>
    <row r="22" spans="1:5" ht="15" thickBot="1">
      <c r="A22" s="131">
        <f t="shared" si="0"/>
        <v>15</v>
      </c>
      <c r="B22" s="277">
        <f>Info!C16</f>
        <v>3641</v>
      </c>
      <c r="C22" s="277" t="str">
        <f>Info!B16</f>
        <v>Lego_Sages</v>
      </c>
      <c r="D22" s="16">
        <f t="shared" si="1"/>
        <v>15</v>
      </c>
      <c r="E22" s="16">
        <v>15</v>
      </c>
    </row>
    <row r="23" spans="1:5" ht="15" thickBot="1">
      <c r="A23" s="131">
        <f t="shared" si="0"/>
        <v>16</v>
      </c>
      <c r="B23" s="277">
        <f>Info!C17</f>
        <v>6733</v>
      </c>
      <c r="C23" s="277" t="str">
        <f>Info!B17</f>
        <v>St, Joseph Atherton</v>
      </c>
      <c r="D23" s="16">
        <f t="shared" si="1"/>
        <v>16</v>
      </c>
      <c r="E23" s="16">
        <v>16</v>
      </c>
    </row>
    <row r="24" spans="1:5" ht="15" thickBot="1">
      <c r="A24" s="131">
        <f t="shared" si="0"/>
        <v>17</v>
      </c>
      <c r="B24" s="277">
        <f>Info!C18</f>
        <v>5558</v>
      </c>
      <c r="C24" s="277" t="str">
        <f>Info!B18</f>
        <v>Springer_Starbots</v>
      </c>
      <c r="D24" s="16">
        <f t="shared" si="1"/>
        <v>17</v>
      </c>
      <c r="E24" s="16">
        <v>17</v>
      </c>
    </row>
    <row r="25" spans="1:5" ht="15" thickBot="1">
      <c r="A25" s="131">
        <f t="shared" si="0"/>
        <v>18</v>
      </c>
      <c r="B25" s="277">
        <f>Info!C19</f>
        <v>4966</v>
      </c>
      <c r="C25" s="277" t="str">
        <f>Info!B19</f>
        <v>Lego_Lightning</v>
      </c>
      <c r="D25" s="16">
        <f t="shared" si="1"/>
        <v>18</v>
      </c>
      <c r="E25" s="16">
        <v>18</v>
      </c>
    </row>
    <row r="26" spans="1:5" ht="15" thickBot="1">
      <c r="A26" s="131">
        <f t="shared" si="0"/>
        <v>19</v>
      </c>
      <c r="B26" s="277">
        <f>Info!C20</f>
        <v>3763</v>
      </c>
      <c r="C26" s="277" t="str">
        <f>Info!B20</f>
        <v>SAPphire Force</v>
      </c>
      <c r="D26" s="16">
        <f t="shared" si="1"/>
        <v>19</v>
      </c>
      <c r="E26" s="16">
        <v>19</v>
      </c>
    </row>
    <row r="27" spans="1:5" ht="15" thickBot="1">
      <c r="A27" s="131">
        <f t="shared" si="0"/>
        <v>20</v>
      </c>
      <c r="B27" s="277">
        <f>Info!C21</f>
        <v>6914</v>
      </c>
      <c r="C27" s="277" t="str">
        <f>Info!B21</f>
        <v>Bullis_Boyz</v>
      </c>
      <c r="D27" s="16">
        <f t="shared" si="1"/>
        <v>20</v>
      </c>
      <c r="E27" s="16">
        <v>20</v>
      </c>
    </row>
    <row r="28" spans="1:5" ht="15" thickBot="1">
      <c r="A28" s="131">
        <f t="shared" si="0"/>
        <v>21</v>
      </c>
      <c r="B28" s="277">
        <f>Info!C22</f>
        <v>5817</v>
      </c>
      <c r="C28" s="277" t="str">
        <f>Info!B22</f>
        <v>Globe_Trotters</v>
      </c>
      <c r="D28" s="16">
        <f t="shared" si="1"/>
        <v>21</v>
      </c>
      <c r="E28" s="16">
        <v>21</v>
      </c>
    </row>
    <row r="29" spans="1:5" ht="15" thickBot="1">
      <c r="A29" s="131">
        <f t="shared" si="0"/>
        <v>22</v>
      </c>
      <c r="B29" s="277">
        <f>Info!C23</f>
        <v>1992</v>
      </c>
      <c r="C29" s="277" t="str">
        <f>Info!B23</f>
        <v>Shadow_Dragons</v>
      </c>
      <c r="D29" s="16">
        <f t="shared" si="1"/>
        <v>22</v>
      </c>
      <c r="E29" s="16">
        <v>22</v>
      </c>
    </row>
    <row r="30" spans="1:5" ht="15" thickBot="1">
      <c r="A30" s="131">
        <f t="shared" si="0"/>
        <v>23</v>
      </c>
      <c r="B30" s="277">
        <f>Info!C24</f>
        <v>5560</v>
      </c>
      <c r="C30" s="277" t="str">
        <f>Info!B24</f>
        <v>Indescribable McCain</v>
      </c>
      <c r="D30" s="16">
        <f t="shared" si="1"/>
        <v>23</v>
      </c>
      <c r="E30" s="16">
        <v>23</v>
      </c>
    </row>
    <row r="31" spans="1:5" ht="15" thickBot="1">
      <c r="A31" s="131">
        <f t="shared" si="0"/>
        <v>24</v>
      </c>
      <c r="B31" s="277">
        <f>Info!C25</f>
        <v>5018</v>
      </c>
      <c r="C31" s="277" t="str">
        <f>Info!B25</f>
        <v>The Teeth</v>
      </c>
      <c r="D31" s="16">
        <f t="shared" si="1"/>
        <v>24</v>
      </c>
      <c r="E31" s="16">
        <v>24</v>
      </c>
    </row>
    <row r="32" spans="1:5" ht="12.75">
      <c r="A32" s="131">
        <f t="shared" si="0"/>
      </c>
      <c r="B32" s="130"/>
      <c r="C32" s="129"/>
      <c r="D32" s="16">
        <f t="shared" si="1"/>
      </c>
      <c r="E32" s="16">
        <v>25</v>
      </c>
    </row>
    <row r="33" spans="1:5" ht="12.75">
      <c r="A33" s="131">
        <f t="shared" si="0"/>
      </c>
      <c r="B33" s="130"/>
      <c r="C33" s="129"/>
      <c r="D33" s="16">
        <f t="shared" si="1"/>
      </c>
      <c r="E33" s="16">
        <v>26</v>
      </c>
    </row>
    <row r="34" spans="1:5" ht="12.75">
      <c r="A34" s="131">
        <f t="shared" si="0"/>
      </c>
      <c r="B34" s="130"/>
      <c r="C34" s="129"/>
      <c r="D34" s="16">
        <f t="shared" si="1"/>
      </c>
      <c r="E34" s="16">
        <v>27</v>
      </c>
    </row>
    <row r="35" spans="1:5" ht="12.75">
      <c r="A35" s="131">
        <f t="shared" si="0"/>
      </c>
      <c r="B35" s="130"/>
      <c r="C35" s="129"/>
      <c r="D35" s="16">
        <f t="shared" si="1"/>
      </c>
      <c r="E35" s="16">
        <v>28</v>
      </c>
    </row>
    <row r="36" spans="1:5" ht="12.75">
      <c r="A36" s="131">
        <f t="shared" si="0"/>
      </c>
      <c r="B36" s="130"/>
      <c r="C36" s="129"/>
      <c r="D36" s="16">
        <f t="shared" si="1"/>
      </c>
      <c r="E36" s="16">
        <v>29</v>
      </c>
    </row>
    <row r="37" spans="1:5" ht="12.75">
      <c r="A37" s="131">
        <f t="shared" si="0"/>
      </c>
      <c r="B37" s="130"/>
      <c r="C37" s="129"/>
      <c r="D37" s="16">
        <f t="shared" si="1"/>
      </c>
      <c r="E37" s="16">
        <v>30</v>
      </c>
    </row>
    <row r="38" spans="1:5" ht="12.75">
      <c r="A38" s="131">
        <f t="shared" si="0"/>
      </c>
      <c r="B38" s="130"/>
      <c r="C38" s="129"/>
      <c r="D38" s="16">
        <f t="shared" si="1"/>
      </c>
      <c r="E38" s="16">
        <v>31</v>
      </c>
    </row>
    <row r="39" spans="1:5" ht="12.75">
      <c r="A39" s="131">
        <f t="shared" si="0"/>
      </c>
      <c r="B39" s="130"/>
      <c r="C39" s="129"/>
      <c r="D39" s="16">
        <f t="shared" si="1"/>
      </c>
      <c r="E39" s="16">
        <v>32</v>
      </c>
    </row>
    <row r="40" spans="1:5" ht="12.75">
      <c r="A40" s="131">
        <f t="shared" si="0"/>
      </c>
      <c r="B40" s="130"/>
      <c r="C40" s="129"/>
      <c r="D40" s="16">
        <f t="shared" si="1"/>
      </c>
      <c r="E40" s="16">
        <v>33</v>
      </c>
    </row>
    <row r="41" spans="1:5" ht="12.75">
      <c r="A41" s="131">
        <f t="shared" si="0"/>
      </c>
      <c r="B41" s="130"/>
      <c r="C41" s="129"/>
      <c r="D41" s="16">
        <f t="shared" si="1"/>
      </c>
      <c r="E41" s="16">
        <v>34</v>
      </c>
    </row>
    <row r="42" spans="1:5" ht="12.75">
      <c r="A42" s="131">
        <f t="shared" si="0"/>
      </c>
      <c r="B42" s="130"/>
      <c r="C42" s="129"/>
      <c r="D42" s="16">
        <f t="shared" si="1"/>
      </c>
      <c r="E42" s="16">
        <v>35</v>
      </c>
    </row>
    <row r="43" spans="1:5" ht="12.75">
      <c r="A43" s="131">
        <f t="shared" si="0"/>
      </c>
      <c r="B43" s="130"/>
      <c r="C43" s="129"/>
      <c r="D43" s="16">
        <f t="shared" si="1"/>
      </c>
      <c r="E43" s="16">
        <v>36</v>
      </c>
    </row>
    <row r="44" spans="1:5" ht="12.75">
      <c r="A44" s="131">
        <f t="shared" si="0"/>
      </c>
      <c r="B44" s="130"/>
      <c r="C44" s="129"/>
      <c r="D44" s="16">
        <f t="shared" si="1"/>
      </c>
      <c r="E44" s="16">
        <v>37</v>
      </c>
    </row>
    <row r="45" spans="1:5" ht="12.75">
      <c r="A45" s="131">
        <f t="shared" si="0"/>
      </c>
      <c r="B45" s="130"/>
      <c r="C45" s="129"/>
      <c r="D45" s="16">
        <f t="shared" si="1"/>
      </c>
      <c r="E45" s="16">
        <v>38</v>
      </c>
    </row>
    <row r="46" spans="1:5" ht="12.75">
      <c r="A46" s="131">
        <f t="shared" si="0"/>
      </c>
      <c r="B46" s="130"/>
      <c r="C46" s="129"/>
      <c r="D46" s="16">
        <f t="shared" si="1"/>
      </c>
      <c r="E46" s="16">
        <v>39</v>
      </c>
    </row>
    <row r="47" spans="1:5" ht="12.75">
      <c r="A47" s="131">
        <f t="shared" si="0"/>
      </c>
      <c r="B47" s="130"/>
      <c r="C47" s="129"/>
      <c r="D47" s="16">
        <f t="shared" si="1"/>
      </c>
      <c r="E47" s="16">
        <v>40</v>
      </c>
    </row>
    <row r="48" spans="1:5" ht="12.75">
      <c r="A48" s="131">
        <f t="shared" si="0"/>
      </c>
      <c r="B48" s="130"/>
      <c r="C48" s="129"/>
      <c r="D48" s="16">
        <f t="shared" si="1"/>
      </c>
      <c r="E48" s="16">
        <v>41</v>
      </c>
    </row>
    <row r="49" spans="1:5" ht="12.75">
      <c r="A49" s="131">
        <f t="shared" si="0"/>
      </c>
      <c r="B49" s="130"/>
      <c r="C49" s="129"/>
      <c r="D49" s="16">
        <f t="shared" si="1"/>
      </c>
      <c r="E49" s="16">
        <v>42</v>
      </c>
    </row>
    <row r="50" spans="1:5" ht="12.75">
      <c r="A50" s="131">
        <f t="shared" si="0"/>
      </c>
      <c r="B50" s="130"/>
      <c r="C50" s="129"/>
      <c r="D50" s="16">
        <f t="shared" si="1"/>
      </c>
      <c r="E50" s="16">
        <v>43</v>
      </c>
    </row>
    <row r="51" spans="1:5" ht="12.75">
      <c r="A51" s="131">
        <f t="shared" si="0"/>
      </c>
      <c r="B51" s="130"/>
      <c r="C51" s="129"/>
      <c r="D51" s="16">
        <f t="shared" si="1"/>
      </c>
      <c r="E51" s="16">
        <v>44</v>
      </c>
    </row>
    <row r="52" spans="1:5" ht="12.75">
      <c r="A52" s="131">
        <f t="shared" si="0"/>
      </c>
      <c r="B52" s="130"/>
      <c r="C52" s="129"/>
      <c r="D52" s="16">
        <f t="shared" si="1"/>
      </c>
      <c r="E52" s="16">
        <v>45</v>
      </c>
    </row>
    <row r="53" spans="1:5" ht="12.75">
      <c r="A53" s="131">
        <f t="shared" si="0"/>
      </c>
      <c r="B53" s="130"/>
      <c r="C53" s="129"/>
      <c r="D53" s="16">
        <f t="shared" si="1"/>
      </c>
      <c r="E53" s="16">
        <v>46</v>
      </c>
    </row>
    <row r="54" spans="1:5" ht="12.75">
      <c r="A54" s="131">
        <f t="shared" si="0"/>
      </c>
      <c r="B54" s="130"/>
      <c r="C54" s="129"/>
      <c r="D54" s="16">
        <f t="shared" si="1"/>
      </c>
      <c r="E54" s="16">
        <v>47</v>
      </c>
    </row>
    <row r="55" spans="1:5" ht="12.75">
      <c r="A55" s="131">
        <f t="shared" si="0"/>
      </c>
      <c r="B55" s="130"/>
      <c r="C55" s="129"/>
      <c r="D55" s="16">
        <f t="shared" si="1"/>
      </c>
      <c r="E55" s="16">
        <v>48</v>
      </c>
    </row>
    <row r="56" spans="1:5" ht="12.75">
      <c r="A56" s="131">
        <f t="shared" si="0"/>
      </c>
      <c r="B56" s="130"/>
      <c r="C56" s="129"/>
      <c r="D56" s="16">
        <f t="shared" si="1"/>
      </c>
      <c r="E56" s="16">
        <v>49</v>
      </c>
    </row>
    <row r="57" spans="1:5" ht="12.75">
      <c r="A57" s="131">
        <f t="shared" si="0"/>
      </c>
      <c r="B57" s="130"/>
      <c r="C57" s="129"/>
      <c r="D57" s="16">
        <f t="shared" si="1"/>
      </c>
      <c r="E57" s="16">
        <v>50</v>
      </c>
    </row>
    <row r="58" spans="1:5" ht="12.75">
      <c r="A58" s="131">
        <f t="shared" si="0"/>
      </c>
      <c r="B58" s="130"/>
      <c r="C58" s="129"/>
      <c r="D58" s="16">
        <f t="shared" si="1"/>
      </c>
      <c r="E58" s="16">
        <v>51</v>
      </c>
    </row>
    <row r="59" spans="1:5" ht="12.75">
      <c r="A59" s="131">
        <f t="shared" si="0"/>
      </c>
      <c r="B59" s="130"/>
      <c r="C59" s="129"/>
      <c r="D59" s="16">
        <f t="shared" si="1"/>
      </c>
      <c r="E59" s="16">
        <v>52</v>
      </c>
    </row>
    <row r="60" spans="1:5" ht="12.75">
      <c r="A60" s="131">
        <f t="shared" si="0"/>
      </c>
      <c r="B60" s="130"/>
      <c r="C60" s="129"/>
      <c r="D60" s="16">
        <f t="shared" si="1"/>
      </c>
      <c r="E60" s="16">
        <v>53</v>
      </c>
    </row>
    <row r="61" spans="1:5" ht="12.75">
      <c r="A61" s="131">
        <f t="shared" si="0"/>
      </c>
      <c r="B61" s="130"/>
      <c r="C61" s="129"/>
      <c r="D61" s="16">
        <f t="shared" si="1"/>
      </c>
      <c r="E61" s="16">
        <v>54</v>
      </c>
    </row>
    <row r="62" spans="1:5" ht="12.75">
      <c r="A62" s="131">
        <f t="shared" si="0"/>
      </c>
      <c r="B62" s="130"/>
      <c r="C62" s="129"/>
      <c r="D62" s="16">
        <f t="shared" si="1"/>
      </c>
      <c r="E62" s="16">
        <v>55</v>
      </c>
    </row>
    <row r="63" spans="1:5" ht="12.75">
      <c r="A63" s="131">
        <f t="shared" si="0"/>
      </c>
      <c r="B63" s="130"/>
      <c r="C63" s="129"/>
      <c r="D63" s="16">
        <f t="shared" si="1"/>
      </c>
      <c r="E63" s="16">
        <v>56</v>
      </c>
    </row>
    <row r="64" spans="1:5" ht="12.75">
      <c r="A64" s="131">
        <f t="shared" si="0"/>
      </c>
      <c r="B64" s="130"/>
      <c r="C64" s="129"/>
      <c r="D64" s="16">
        <f t="shared" si="1"/>
      </c>
      <c r="E64" s="16">
        <v>57</v>
      </c>
    </row>
    <row r="65" spans="1:5" ht="12.75">
      <c r="A65" s="131">
        <f t="shared" si="0"/>
      </c>
      <c r="B65" s="130"/>
      <c r="C65" s="129"/>
      <c r="D65" s="16">
        <f t="shared" si="1"/>
      </c>
      <c r="E65" s="16">
        <v>58</v>
      </c>
    </row>
    <row r="66" spans="1:5" ht="12.75">
      <c r="A66" s="131">
        <f t="shared" si="0"/>
      </c>
      <c r="B66" s="130"/>
      <c r="C66" s="129"/>
      <c r="D66" s="16">
        <f t="shared" si="1"/>
      </c>
      <c r="E66" s="16">
        <v>59</v>
      </c>
    </row>
    <row r="67" spans="1:5" ht="12.75">
      <c r="A67" s="131">
        <f t="shared" si="0"/>
      </c>
      <c r="B67" s="130"/>
      <c r="C67" s="129"/>
      <c r="D67" s="16">
        <f t="shared" si="1"/>
      </c>
      <c r="E67" s="16">
        <v>60</v>
      </c>
    </row>
    <row r="68" spans="1:5" ht="12.75">
      <c r="A68" s="131">
        <f t="shared" si="0"/>
      </c>
      <c r="B68" s="130"/>
      <c r="C68" s="129"/>
      <c r="D68" s="16">
        <f t="shared" si="1"/>
      </c>
      <c r="E68" s="16">
        <v>61</v>
      </c>
    </row>
    <row r="69" spans="1:5" ht="12.75">
      <c r="A69" s="131">
        <f t="shared" si="0"/>
      </c>
      <c r="B69" s="130"/>
      <c r="C69" s="129"/>
      <c r="D69" s="16">
        <f t="shared" si="1"/>
      </c>
      <c r="E69" s="16">
        <v>62</v>
      </c>
    </row>
    <row r="70" spans="1:5" ht="12.75">
      <c r="A70" s="131">
        <f t="shared" si="0"/>
      </c>
      <c r="B70" s="130"/>
      <c r="C70" s="129"/>
      <c r="D70" s="16">
        <f t="shared" si="1"/>
      </c>
      <c r="E70" s="16">
        <v>63</v>
      </c>
    </row>
    <row r="71" spans="1:5" ht="12.75">
      <c r="A71" s="131">
        <f t="shared" si="0"/>
      </c>
      <c r="B71" s="130"/>
      <c r="C71" s="129"/>
      <c r="D71" s="16">
        <f t="shared" si="1"/>
      </c>
      <c r="E71" s="16">
        <v>64</v>
      </c>
    </row>
    <row r="72" spans="1:5" ht="12.75">
      <c r="A72" s="131">
        <f t="shared" si="0"/>
      </c>
      <c r="B72" s="130"/>
      <c r="C72" s="129"/>
      <c r="D72" s="16">
        <f t="shared" si="1"/>
      </c>
      <c r="E72" s="16">
        <v>65</v>
      </c>
    </row>
    <row r="73" spans="1:5" ht="12.75">
      <c r="A73" s="131">
        <f aca="true" t="shared" si="2" ref="A73:A87">IF(B73="","",A72+1)</f>
      </c>
      <c r="B73" s="130"/>
      <c r="C73" s="129"/>
      <c r="D73" s="16">
        <f aca="true" t="shared" si="3" ref="D73:D87">IF(B73="","",E73)</f>
      </c>
      <c r="E73" s="16">
        <v>66</v>
      </c>
    </row>
    <row r="74" spans="1:5" ht="12.75">
      <c r="A74" s="131">
        <f t="shared" si="2"/>
      </c>
      <c r="B74" s="130"/>
      <c r="C74" s="129"/>
      <c r="D74" s="16">
        <f t="shared" si="3"/>
      </c>
      <c r="E74" s="16">
        <v>67</v>
      </c>
    </row>
    <row r="75" spans="1:5" ht="12.75">
      <c r="A75" s="131">
        <f t="shared" si="2"/>
      </c>
      <c r="B75" s="130"/>
      <c r="C75" s="129"/>
      <c r="D75" s="16">
        <f t="shared" si="3"/>
      </c>
      <c r="E75" s="16">
        <v>68</v>
      </c>
    </row>
    <row r="76" spans="1:5" ht="12.75">
      <c r="A76" s="131">
        <f t="shared" si="2"/>
      </c>
      <c r="B76" s="130"/>
      <c r="C76" s="129"/>
      <c r="D76" s="16">
        <f t="shared" si="3"/>
      </c>
      <c r="E76" s="16">
        <v>69</v>
      </c>
    </row>
    <row r="77" spans="1:5" ht="12.75">
      <c r="A77" s="131">
        <f t="shared" si="2"/>
      </c>
      <c r="B77" s="130"/>
      <c r="C77" s="129"/>
      <c r="D77" s="16">
        <f t="shared" si="3"/>
      </c>
      <c r="E77" s="16">
        <v>70</v>
      </c>
    </row>
    <row r="78" spans="1:5" ht="12.75">
      <c r="A78" s="131">
        <f t="shared" si="2"/>
      </c>
      <c r="B78" s="130"/>
      <c r="C78" s="129"/>
      <c r="D78" s="16">
        <f t="shared" si="3"/>
      </c>
      <c r="E78" s="16">
        <v>71</v>
      </c>
    </row>
    <row r="79" spans="1:5" ht="12.75">
      <c r="A79" s="131">
        <f t="shared" si="2"/>
      </c>
      <c r="B79" s="130"/>
      <c r="C79" s="129"/>
      <c r="D79" s="16">
        <f t="shared" si="3"/>
      </c>
      <c r="E79" s="16">
        <v>72</v>
      </c>
    </row>
    <row r="80" spans="1:5" ht="12.75">
      <c r="A80" s="131">
        <f t="shared" si="2"/>
      </c>
      <c r="B80" s="130"/>
      <c r="C80" s="129"/>
      <c r="D80" s="16">
        <f t="shared" si="3"/>
      </c>
      <c r="E80" s="16">
        <v>73</v>
      </c>
    </row>
    <row r="81" spans="1:5" ht="12.75">
      <c r="A81" s="131">
        <f t="shared" si="2"/>
      </c>
      <c r="B81" s="130"/>
      <c r="C81" s="129"/>
      <c r="D81" s="16">
        <f t="shared" si="3"/>
      </c>
      <c r="E81" s="16">
        <v>74</v>
      </c>
    </row>
    <row r="82" spans="1:5" ht="12.75">
      <c r="A82" s="131">
        <f t="shared" si="2"/>
      </c>
      <c r="B82" s="130"/>
      <c r="C82" s="129"/>
      <c r="D82" s="16">
        <f t="shared" si="3"/>
      </c>
      <c r="E82" s="16">
        <v>75</v>
      </c>
    </row>
    <row r="83" spans="1:5" ht="12.75">
      <c r="A83" s="131">
        <f t="shared" si="2"/>
      </c>
      <c r="B83" s="130"/>
      <c r="C83" s="129"/>
      <c r="D83" s="16">
        <f t="shared" si="3"/>
      </c>
      <c r="E83" s="16">
        <v>76</v>
      </c>
    </row>
    <row r="84" spans="1:5" ht="12.75">
      <c r="A84" s="131">
        <f t="shared" si="2"/>
      </c>
      <c r="B84" s="130"/>
      <c r="C84" s="129"/>
      <c r="D84" s="16">
        <f t="shared" si="3"/>
      </c>
      <c r="E84" s="16">
        <v>77</v>
      </c>
    </row>
    <row r="85" spans="1:5" ht="12.75">
      <c r="A85" s="131">
        <f t="shared" si="2"/>
      </c>
      <c r="B85" s="130"/>
      <c r="C85" s="129"/>
      <c r="D85" s="16">
        <f t="shared" si="3"/>
      </c>
      <c r="E85" s="16">
        <v>78</v>
      </c>
    </row>
    <row r="86" spans="1:5" ht="12.75">
      <c r="A86" s="131">
        <f t="shared" si="2"/>
      </c>
      <c r="B86" s="130"/>
      <c r="C86" s="129"/>
      <c r="D86" s="16">
        <f t="shared" si="3"/>
      </c>
      <c r="E86" s="16">
        <v>79</v>
      </c>
    </row>
    <row r="87" spans="1:5" ht="13.5" thickBot="1">
      <c r="A87" s="131">
        <f t="shared" si="2"/>
      </c>
      <c r="B87" s="130"/>
      <c r="C87" s="129"/>
      <c r="D87" s="16">
        <f t="shared" si="3"/>
      </c>
      <c r="E87" s="16">
        <v>80</v>
      </c>
    </row>
    <row r="88" spans="2:3" ht="12.75">
      <c r="B88" s="21"/>
      <c r="C88" s="16"/>
    </row>
    <row r="89" spans="2:3" ht="12.75">
      <c r="B89" s="16"/>
      <c r="C89" s="16"/>
    </row>
    <row r="90" spans="2:3" ht="12.75">
      <c r="B90" s="16"/>
      <c r="C90" s="16"/>
    </row>
    <row r="91" spans="2:3" ht="12.75">
      <c r="B91" s="16"/>
      <c r="C91" s="16"/>
    </row>
    <row r="92" spans="2:3" ht="12.75">
      <c r="B92" s="16"/>
      <c r="C92" s="16"/>
    </row>
    <row r="93" spans="2:3" ht="12.75">
      <c r="B93" s="16"/>
      <c r="C93" s="16"/>
    </row>
    <row r="94" spans="2:3" ht="12.75">
      <c r="B94" s="16"/>
      <c r="C94" s="16"/>
    </row>
    <row r="95" spans="2:3" ht="12.75">
      <c r="B95" s="16"/>
      <c r="C95" s="16"/>
    </row>
    <row r="96" spans="2:3" ht="12.75">
      <c r="B96" s="16"/>
      <c r="C96" s="16"/>
    </row>
    <row r="97" spans="2:3" ht="12.75">
      <c r="B97" s="16"/>
      <c r="C97" s="16"/>
    </row>
    <row r="98" spans="2:3" ht="12.75">
      <c r="B98" s="16"/>
      <c r="C98" s="16"/>
    </row>
    <row r="99" spans="2:3" ht="12.75">
      <c r="B99" s="16"/>
      <c r="C99" s="16"/>
    </row>
    <row r="100" spans="2:3" ht="12.75">
      <c r="B100" s="16"/>
      <c r="C100" s="16"/>
    </row>
    <row r="101" spans="2:3" ht="12.75">
      <c r="B101" s="16"/>
      <c r="C101" s="16"/>
    </row>
    <row r="102" spans="2:3" ht="12.75">
      <c r="B102" s="16"/>
      <c r="C102" s="16"/>
    </row>
    <row r="103" spans="2:3" ht="12.75">
      <c r="B103" s="16"/>
      <c r="C103" s="16"/>
    </row>
    <row r="104" spans="2:3" ht="12.75">
      <c r="B104" s="16"/>
      <c r="C104" s="16"/>
    </row>
    <row r="105" spans="2:3" ht="12.75">
      <c r="B105" s="16"/>
      <c r="C105" s="16"/>
    </row>
    <row r="106" spans="2:3" ht="12.75">
      <c r="B106" s="16"/>
      <c r="C106" s="16"/>
    </row>
    <row r="107" spans="2:3" ht="12.75">
      <c r="B107" s="16"/>
      <c r="C107" s="16"/>
    </row>
    <row r="108" spans="2:3" ht="12.75">
      <c r="B108" s="16"/>
      <c r="C108" s="16"/>
    </row>
    <row r="109" spans="2:3" ht="12.75">
      <c r="B109" s="16"/>
      <c r="C109" s="16"/>
    </row>
    <row r="110" spans="2:3" ht="12.75">
      <c r="B110" s="16"/>
      <c r="C110" s="16"/>
    </row>
    <row r="111" spans="2:3" ht="12.75">
      <c r="B111" s="16"/>
      <c r="C111" s="16"/>
    </row>
    <row r="112" spans="2:3" ht="12.75">
      <c r="B112" s="16"/>
      <c r="C112" s="16"/>
    </row>
    <row r="113" spans="2:3" ht="12.75">
      <c r="B113" s="16"/>
      <c r="C113" s="16"/>
    </row>
    <row r="114" spans="2:3" ht="12.75">
      <c r="B114" s="16"/>
      <c r="C114" s="16"/>
    </row>
    <row r="115" spans="2:3" ht="12.75">
      <c r="B115" s="16"/>
      <c r="C115" s="16"/>
    </row>
    <row r="116" spans="2:3" ht="12.75">
      <c r="B116" s="16"/>
      <c r="C116" s="16"/>
    </row>
    <row r="117" spans="2:3" ht="12.75">
      <c r="B117" s="16"/>
      <c r="C117" s="16"/>
    </row>
    <row r="118" spans="2:3" ht="12.75">
      <c r="B118" s="16"/>
      <c r="C118" s="16"/>
    </row>
    <row r="119" spans="2:3" ht="12.75">
      <c r="B119" s="16"/>
      <c r="C119" s="16"/>
    </row>
    <row r="120" spans="2:3" ht="12.75">
      <c r="B120" s="16"/>
      <c r="C120" s="16"/>
    </row>
    <row r="121" spans="2:3" ht="12.75">
      <c r="B121" s="16"/>
      <c r="C121" s="16"/>
    </row>
    <row r="122" spans="2:3" ht="12.75">
      <c r="B122" s="16"/>
      <c r="C122" s="16"/>
    </row>
    <row r="123" spans="2:3" ht="12.75">
      <c r="B123" s="16"/>
      <c r="C123" s="16"/>
    </row>
    <row r="124" spans="2:3" ht="12.75">
      <c r="B124" s="16"/>
      <c r="C124" s="16"/>
    </row>
    <row r="125" spans="2:3" ht="12.75">
      <c r="B125" s="16"/>
      <c r="C125" s="16"/>
    </row>
    <row r="126" spans="2:3" ht="12.75">
      <c r="B126" s="16"/>
      <c r="C126" s="16"/>
    </row>
    <row r="127" spans="2:3" ht="12.75">
      <c r="B127" s="16"/>
      <c r="C127" s="16"/>
    </row>
    <row r="128" spans="2:3" ht="12.75">
      <c r="B128" s="16"/>
      <c r="C128" s="16"/>
    </row>
    <row r="129" spans="2:3" ht="12.75">
      <c r="B129" s="16"/>
      <c r="C129" s="16"/>
    </row>
    <row r="130" spans="2:3" ht="12.75">
      <c r="B130" s="16"/>
      <c r="C130" s="16"/>
    </row>
    <row r="131" spans="2:3" ht="12.75">
      <c r="B131" s="16"/>
      <c r="C131" s="16"/>
    </row>
    <row r="132" spans="2:3" ht="12.75">
      <c r="B132" s="16"/>
      <c r="C132" s="16"/>
    </row>
    <row r="133" spans="2:3" ht="12.75">
      <c r="B133" s="16"/>
      <c r="C133" s="16"/>
    </row>
    <row r="134" spans="2:3" ht="12.75">
      <c r="B134" s="16"/>
      <c r="C134" s="16"/>
    </row>
    <row r="135" spans="2:3" ht="12.75">
      <c r="B135" s="16"/>
      <c r="C135" s="16"/>
    </row>
    <row r="136" spans="2:3" ht="12.75">
      <c r="B136" s="16"/>
      <c r="C136" s="16"/>
    </row>
  </sheetData>
  <sheetProtection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45"/>
  <sheetViews>
    <sheetView workbookViewId="0" topLeftCell="A1">
      <selection activeCell="L10" sqref="L10"/>
    </sheetView>
  </sheetViews>
  <sheetFormatPr defaultColWidth="9.140625" defaultRowHeight="12.75"/>
  <cols>
    <col min="3" max="3" width="12.28125" style="0" bestFit="1" customWidth="1"/>
    <col min="4" max="4" width="7.00390625" style="0" customWidth="1"/>
    <col min="5" max="5" width="5.7109375" style="304" customWidth="1"/>
    <col min="6" max="6" width="20.7109375" style="0" customWidth="1"/>
    <col min="7" max="7" width="6.8515625" style="0" customWidth="1"/>
    <col min="8" max="8" width="7.00390625" style="305" customWidth="1"/>
    <col min="9" max="9" width="6.00390625" style="305" customWidth="1"/>
    <col min="10" max="10" width="20.7109375" style="0" customWidth="1"/>
    <col min="11" max="11" width="6.57421875" style="305" customWidth="1"/>
    <col min="12" max="12" width="26.8515625" style="305" customWidth="1"/>
    <col min="13" max="14" width="6.140625" style="0" bestFit="1" customWidth="1"/>
    <col min="15" max="16" width="5.28125" style="0" bestFit="1" customWidth="1"/>
  </cols>
  <sheetData>
    <row r="1" spans="1:18" ht="15" customHeight="1">
      <c r="A1" s="102" t="s">
        <v>67</v>
      </c>
      <c r="B1" s="102" t="s">
        <v>115</v>
      </c>
      <c r="C1" s="102" t="s">
        <v>116</v>
      </c>
      <c r="D1" s="102" t="s">
        <v>84</v>
      </c>
      <c r="E1" s="278" t="s">
        <v>117</v>
      </c>
      <c r="F1" s="123" t="s">
        <v>118</v>
      </c>
      <c r="G1" s="123"/>
      <c r="H1" s="123" t="s">
        <v>84</v>
      </c>
      <c r="I1" s="123" t="s">
        <v>117</v>
      </c>
      <c r="J1" s="123" t="s">
        <v>118</v>
      </c>
      <c r="K1" s="123"/>
      <c r="L1" s="323"/>
      <c r="M1" s="132" t="s">
        <v>142</v>
      </c>
      <c r="N1" s="132" t="s">
        <v>143</v>
      </c>
      <c r="O1" s="132" t="s">
        <v>142</v>
      </c>
      <c r="P1" s="132" t="s">
        <v>143</v>
      </c>
      <c r="Q1" s="132" t="s">
        <v>145</v>
      </c>
      <c r="R1" s="132" t="s">
        <v>146</v>
      </c>
    </row>
    <row r="2" spans="1:18" ht="15" customHeight="1">
      <c r="A2" s="279" t="s">
        <v>85</v>
      </c>
      <c r="B2" s="106">
        <v>1</v>
      </c>
      <c r="C2" s="280">
        <f>Info!D$39</f>
        <v>0.5555555555555556</v>
      </c>
      <c r="D2" s="280" t="s">
        <v>85</v>
      </c>
      <c r="E2" s="281">
        <v>7</v>
      </c>
      <c r="F2" s="127" t="str">
        <f>LOOKUP(E2,Info!$A$2:$B$25)</f>
        <v>Fortune Cookies</v>
      </c>
      <c r="G2" s="316">
        <f>IF(ISNUMBER(Q2),Q2,"")</f>
        <v>50</v>
      </c>
      <c r="H2" s="113" t="s">
        <v>86</v>
      </c>
      <c r="I2" s="113">
        <v>8</v>
      </c>
      <c r="J2" s="127" t="str">
        <f>LOOKUP(I2,Info!$A$2:$B$25)</f>
        <v>The_Unstoppable_Bots</v>
      </c>
      <c r="K2" s="316">
        <f>IF(ISNUMBER(R2),R2,"")</f>
        <v>70</v>
      </c>
      <c r="L2" s="321"/>
      <c r="M2" s="132">
        <f>COUNTIF(E$2:E2,E2)+COUNTIF(I$2:I2,E2)</f>
        <v>1</v>
      </c>
      <c r="N2" s="132">
        <f>COUNTIF(E$2:E2,I2)+COUNTIF(I$2:I2,I2)</f>
        <v>1</v>
      </c>
      <c r="O2" s="132" t="str">
        <f aca="true" t="shared" si="0" ref="O2:O10">E2&amp;"R"&amp;M2</f>
        <v>7R1</v>
      </c>
      <c r="P2" s="132" t="str">
        <f aca="true" t="shared" si="1" ref="P2:P10">I2&amp;"R"&amp;N2</f>
        <v>8R1</v>
      </c>
      <c r="Q2" s="132">
        <f ca="1">OFFSET(TeamsData!O$2,E2-1,M2-1)</f>
        <v>50</v>
      </c>
      <c r="R2" s="132">
        <f ca="1">OFFSET(TeamsData!O$2,I2-1,N2-1)</f>
        <v>70</v>
      </c>
    </row>
    <row r="3" spans="1:18" ht="15" customHeight="1">
      <c r="A3" s="282"/>
      <c r="B3" s="106">
        <v>2</v>
      </c>
      <c r="C3" s="283">
        <f>C2+(Info!D$29/(24*60))</f>
        <v>0.5583333333333333</v>
      </c>
      <c r="D3" s="283" t="s">
        <v>87</v>
      </c>
      <c r="E3" s="281">
        <v>9</v>
      </c>
      <c r="F3" s="127" t="str">
        <f>LOOKUP(E3,Info!$A$2:$B$25)</f>
        <v>Cyborgs</v>
      </c>
      <c r="G3" s="316">
        <f aca="true" t="shared" si="2" ref="G3:G10">IF(ISNUMBER(Q3),Q3,"")</f>
        <v>65</v>
      </c>
      <c r="H3" s="113" t="s">
        <v>88</v>
      </c>
      <c r="I3" s="113">
        <v>10</v>
      </c>
      <c r="J3" s="127" t="str">
        <f>LOOKUP(I3,Info!$A$2:$B$25)</f>
        <v>Lightning Legos</v>
      </c>
      <c r="K3" s="316">
        <f aca="true" t="shared" si="3" ref="K3:K10">IF(ISNUMBER(R3),R3,"")</f>
        <v>80</v>
      </c>
      <c r="L3" s="321"/>
      <c r="M3" s="132">
        <f>COUNTIF(E$2:E3,E3)+COUNTIF(I$2:I3,E3)</f>
        <v>1</v>
      </c>
      <c r="N3" s="132">
        <f>COUNTIF(E$2:E3,I3)+COUNTIF(I$2:I3,I3)</f>
        <v>1</v>
      </c>
      <c r="O3" s="132" t="str">
        <f t="shared" si="0"/>
        <v>9R1</v>
      </c>
      <c r="P3" s="132" t="str">
        <f t="shared" si="1"/>
        <v>10R1</v>
      </c>
      <c r="Q3" s="132">
        <f ca="1">OFFSET(TeamsData!O$2,E3-1,M3-1)</f>
        <v>65</v>
      </c>
      <c r="R3" s="132">
        <f ca="1">OFFSET(TeamsData!O$2,I3-1,N3-1)</f>
        <v>80</v>
      </c>
    </row>
    <row r="4" spans="1:18" ht="15" customHeight="1">
      <c r="A4" s="282"/>
      <c r="B4" s="106">
        <v>3</v>
      </c>
      <c r="C4" s="283">
        <f>C3+(Info!D$29/(24*60))</f>
        <v>0.5611111111111111</v>
      </c>
      <c r="D4" s="283" t="s">
        <v>89</v>
      </c>
      <c r="E4" s="281">
        <v>11</v>
      </c>
      <c r="F4" s="127" t="str">
        <f>LOOKUP(E4,Info!$A$2:$B$25)</f>
        <v>KARP</v>
      </c>
      <c r="G4" s="316">
        <f t="shared" si="2"/>
        <v>90</v>
      </c>
      <c r="H4" s="113" t="s">
        <v>90</v>
      </c>
      <c r="I4" s="113">
        <v>12</v>
      </c>
      <c r="J4" s="127" t="str">
        <f>LOOKUP(I4,Info!$A$2:$B$25)</f>
        <v>Robot_Snappers</v>
      </c>
      <c r="K4" s="316">
        <f t="shared" si="3"/>
        <v>55</v>
      </c>
      <c r="L4" s="321"/>
      <c r="M4" s="132">
        <f>COUNTIF(E$2:E4,E4)+COUNTIF(I$2:I4,E4)</f>
        <v>1</v>
      </c>
      <c r="N4" s="132">
        <f>COUNTIF(E$2:E4,I4)+COUNTIF(I$2:I4,I4)</f>
        <v>1</v>
      </c>
      <c r="O4" s="132" t="str">
        <f t="shared" si="0"/>
        <v>11R1</v>
      </c>
      <c r="P4" s="132" t="str">
        <f t="shared" si="1"/>
        <v>12R1</v>
      </c>
      <c r="Q4" s="132">
        <f ca="1">OFFSET(TeamsData!O$2,E4-1,M4-1)</f>
        <v>90</v>
      </c>
      <c r="R4" s="132">
        <f ca="1">OFFSET(TeamsData!O$2,I4-1,N4-1)</f>
        <v>55</v>
      </c>
    </row>
    <row r="5" spans="1:18" ht="15" customHeight="1">
      <c r="A5" s="282"/>
      <c r="B5" s="106">
        <v>4</v>
      </c>
      <c r="C5" s="283">
        <f>C4+(Info!D$29/(24*60))</f>
        <v>0.5638888888888889</v>
      </c>
      <c r="D5" s="283" t="s">
        <v>85</v>
      </c>
      <c r="E5" s="281">
        <v>13</v>
      </c>
      <c r="F5" s="127" t="str">
        <f>LOOKUP(E5,Info!$A$2:$B$25)</f>
        <v>Lego_Lords</v>
      </c>
      <c r="G5" s="316">
        <f t="shared" si="2"/>
        <v>135</v>
      </c>
      <c r="H5" s="113" t="s">
        <v>86</v>
      </c>
      <c r="I5" s="113">
        <v>14</v>
      </c>
      <c r="J5" s="127" t="str">
        <f>LOOKUP(I5,Info!$A$2:$B$25)</f>
        <v>Master_MindStorms</v>
      </c>
      <c r="K5" s="316">
        <f t="shared" si="3"/>
        <v>45</v>
      </c>
      <c r="L5" s="321"/>
      <c r="M5" s="132">
        <f>COUNTIF(E$2:E5,E5)+COUNTIF(I$2:I5,E5)</f>
        <v>1</v>
      </c>
      <c r="N5" s="132">
        <f>COUNTIF(E$2:E5,I5)+COUNTIF(I$2:I5,I5)</f>
        <v>1</v>
      </c>
      <c r="O5" s="132" t="str">
        <f t="shared" si="0"/>
        <v>13R1</v>
      </c>
      <c r="P5" s="132" t="str">
        <f t="shared" si="1"/>
        <v>14R1</v>
      </c>
      <c r="Q5" s="132">
        <f ca="1">OFFSET(TeamsData!O$2,E5-1,M5-1)</f>
        <v>135</v>
      </c>
      <c r="R5" s="132">
        <f ca="1">OFFSET(TeamsData!O$2,I5-1,N5-1)</f>
        <v>45</v>
      </c>
    </row>
    <row r="6" spans="1:18" ht="15" customHeight="1">
      <c r="A6" s="282"/>
      <c r="B6" s="106">
        <v>5</v>
      </c>
      <c r="C6" s="283">
        <f>C5+(Info!D$29/(24*60))</f>
        <v>0.5666666666666667</v>
      </c>
      <c r="D6" s="283" t="s">
        <v>87</v>
      </c>
      <c r="E6" s="281">
        <v>15</v>
      </c>
      <c r="F6" s="127" t="str">
        <f>LOOKUP(E6,Info!$A$2:$B$25)</f>
        <v>Lego_Sages</v>
      </c>
      <c r="G6" s="316">
        <f t="shared" si="2"/>
        <v>110</v>
      </c>
      <c r="H6" s="113" t="s">
        <v>88</v>
      </c>
      <c r="I6" s="113">
        <v>16</v>
      </c>
      <c r="J6" s="127" t="str">
        <f>LOOKUP(I6,Info!$A$2:$B$25)</f>
        <v>St, Joseph Atherton</v>
      </c>
      <c r="K6" s="316">
        <f t="shared" si="3"/>
        <v>80</v>
      </c>
      <c r="L6" s="321"/>
      <c r="M6" s="132">
        <f>COUNTIF(E$2:E6,E6)+COUNTIF(I$2:I6,E6)</f>
        <v>1</v>
      </c>
      <c r="N6" s="132">
        <f>COUNTIF(E$2:E6,I6)+COUNTIF(I$2:I6,I6)</f>
        <v>1</v>
      </c>
      <c r="O6" s="132" t="str">
        <f t="shared" si="0"/>
        <v>15R1</v>
      </c>
      <c r="P6" s="132" t="str">
        <f t="shared" si="1"/>
        <v>16R1</v>
      </c>
      <c r="Q6" s="132">
        <f ca="1">OFFSET(TeamsData!O$2,E6-1,M6-1)</f>
        <v>110</v>
      </c>
      <c r="R6" s="132">
        <f ca="1">OFFSET(TeamsData!O$2,I6-1,N6-1)</f>
        <v>80</v>
      </c>
    </row>
    <row r="7" spans="1:18" ht="15" customHeight="1">
      <c r="A7" s="282"/>
      <c r="B7" s="106">
        <v>6</v>
      </c>
      <c r="C7" s="283">
        <f>C6+(Info!D$29/(24*60))</f>
        <v>0.5694444444444444</v>
      </c>
      <c r="D7" s="283" t="s">
        <v>89</v>
      </c>
      <c r="E7" s="281">
        <v>17</v>
      </c>
      <c r="F7" s="127" t="str">
        <f>LOOKUP(E7,Info!$A$2:$B$25)</f>
        <v>Springer_Starbots</v>
      </c>
      <c r="G7" s="316">
        <f t="shared" si="2"/>
        <v>45</v>
      </c>
      <c r="H7" s="113" t="s">
        <v>90</v>
      </c>
      <c r="I7" s="113">
        <v>18</v>
      </c>
      <c r="J7" s="127" t="str">
        <f>LOOKUP(I7,Info!$A$2:$B$25)</f>
        <v>Lego_Lightning</v>
      </c>
      <c r="K7" s="316">
        <f t="shared" si="3"/>
        <v>80</v>
      </c>
      <c r="L7" s="321"/>
      <c r="M7" s="132">
        <f>COUNTIF(E$2:E7,E7)+COUNTIF(I$2:I7,E7)</f>
        <v>1</v>
      </c>
      <c r="N7" s="132">
        <f>COUNTIF(E$2:E7,I7)+COUNTIF(I$2:I7,I7)</f>
        <v>1</v>
      </c>
      <c r="O7" s="132" t="str">
        <f t="shared" si="0"/>
        <v>17R1</v>
      </c>
      <c r="P7" s="132" t="str">
        <f t="shared" si="1"/>
        <v>18R1</v>
      </c>
      <c r="Q7" s="132">
        <f ca="1">OFFSET(TeamsData!O$2,E7-1,M7-1)</f>
        <v>45</v>
      </c>
      <c r="R7" s="132">
        <f ca="1">OFFSET(TeamsData!O$2,I7-1,N7-1)</f>
        <v>80</v>
      </c>
    </row>
    <row r="8" spans="1:18" ht="15" customHeight="1">
      <c r="A8" s="282"/>
      <c r="B8" s="106">
        <v>7</v>
      </c>
      <c r="C8" s="283">
        <f>C7+(Info!D$29/(24*60))</f>
        <v>0.5722222222222222</v>
      </c>
      <c r="D8" s="283" t="s">
        <v>85</v>
      </c>
      <c r="E8" s="281">
        <v>19</v>
      </c>
      <c r="F8" s="127" t="str">
        <f>LOOKUP(E8,Info!$A$2:$B$25)</f>
        <v>SAPphire Force</v>
      </c>
      <c r="G8" s="316">
        <f t="shared" si="2"/>
        <v>30</v>
      </c>
      <c r="H8" s="113" t="s">
        <v>86</v>
      </c>
      <c r="I8" s="113">
        <v>20</v>
      </c>
      <c r="J8" s="127" t="str">
        <f>LOOKUP(I8,Info!$A$2:$B$25)</f>
        <v>Bullis_Boyz</v>
      </c>
      <c r="K8" s="316">
        <f t="shared" si="3"/>
        <v>55</v>
      </c>
      <c r="L8" s="321"/>
      <c r="M8" s="132">
        <f>COUNTIF(E$2:E8,E8)+COUNTIF(I$2:I8,E8)</f>
        <v>1</v>
      </c>
      <c r="N8" s="132">
        <f>COUNTIF(E$2:E8,I8)+COUNTIF(I$2:I8,I8)</f>
        <v>1</v>
      </c>
      <c r="O8" s="132" t="str">
        <f t="shared" si="0"/>
        <v>19R1</v>
      </c>
      <c r="P8" s="132" t="str">
        <f t="shared" si="1"/>
        <v>20R1</v>
      </c>
      <c r="Q8" s="132">
        <f ca="1">OFFSET(TeamsData!O$2,E8-1,M8-1)</f>
        <v>30</v>
      </c>
      <c r="R8" s="132">
        <f ca="1">OFFSET(TeamsData!O$2,I8-1,N8-1)</f>
        <v>55</v>
      </c>
    </row>
    <row r="9" spans="1:18" ht="15" customHeight="1">
      <c r="A9" s="284"/>
      <c r="B9" s="106">
        <v>8</v>
      </c>
      <c r="C9" s="283">
        <f>C8+(Info!D$29/(24*60))</f>
        <v>0.575</v>
      </c>
      <c r="D9" s="283" t="s">
        <v>87</v>
      </c>
      <c r="E9" s="281">
        <v>21</v>
      </c>
      <c r="F9" s="127" t="str">
        <f>LOOKUP(E9,Info!$A$2:$B$25)</f>
        <v>Globe_Trotters</v>
      </c>
      <c r="G9" s="316">
        <f t="shared" si="2"/>
        <v>210</v>
      </c>
      <c r="H9" s="113" t="s">
        <v>88</v>
      </c>
      <c r="I9" s="113">
        <v>22</v>
      </c>
      <c r="J9" s="127" t="str">
        <f>LOOKUP(I9,Info!$A$2:$B$25)</f>
        <v>Shadow_Dragons</v>
      </c>
      <c r="K9" s="316">
        <f t="shared" si="3"/>
        <v>130</v>
      </c>
      <c r="L9" s="321"/>
      <c r="M9" s="132">
        <f>COUNTIF(E$2:E9,E9)+COUNTIF(I$2:I9,E9)</f>
        <v>1</v>
      </c>
      <c r="N9" s="132">
        <f>COUNTIF(E$2:E9,I9)+COUNTIF(I$2:I9,I9)</f>
        <v>1</v>
      </c>
      <c r="O9" s="132" t="str">
        <f t="shared" si="0"/>
        <v>21R1</v>
      </c>
      <c r="P9" s="132" t="str">
        <f t="shared" si="1"/>
        <v>22R1</v>
      </c>
      <c r="Q9" s="132">
        <f ca="1">OFFSET(TeamsData!O$2,E9-1,M9-1)</f>
        <v>210</v>
      </c>
      <c r="R9" s="132">
        <f ca="1">OFFSET(TeamsData!O$2,I9-1,N9-1)</f>
        <v>130</v>
      </c>
    </row>
    <row r="10" spans="1:18" ht="15" customHeight="1">
      <c r="A10" s="284"/>
      <c r="B10" s="106">
        <v>9</v>
      </c>
      <c r="C10" s="283">
        <f>C9+(Info!D$29/(24*60))</f>
        <v>0.5777777777777777</v>
      </c>
      <c r="D10" s="283" t="s">
        <v>89</v>
      </c>
      <c r="E10" s="281">
        <v>23</v>
      </c>
      <c r="F10" s="127" t="str">
        <f>LOOKUP(E10,Info!$A$2:$B$25)</f>
        <v>Indescribable McCain</v>
      </c>
      <c r="G10" s="316">
        <f t="shared" si="2"/>
        <v>96</v>
      </c>
      <c r="H10" s="113" t="s">
        <v>90</v>
      </c>
      <c r="I10" s="113">
        <v>24</v>
      </c>
      <c r="J10" s="127" t="str">
        <f>LOOKUP(I10,Info!$A$2:$B$25)</f>
        <v>The Teeth</v>
      </c>
      <c r="K10" s="316">
        <f t="shared" si="3"/>
        <v>90</v>
      </c>
      <c r="L10" s="321"/>
      <c r="M10" s="132">
        <f>COUNTIF(E$2:E10,E10)+COUNTIF(I$2:I10,E10)</f>
        <v>1</v>
      </c>
      <c r="N10" s="132">
        <f>COUNTIF(E$2:E10,I10)+COUNTIF(I$2:I10,I10)</f>
        <v>1</v>
      </c>
      <c r="O10" s="132" t="str">
        <f t="shared" si="0"/>
        <v>23R1</v>
      </c>
      <c r="P10" s="132" t="str">
        <f t="shared" si="1"/>
        <v>24R1</v>
      </c>
      <c r="Q10" s="132">
        <f ca="1">OFFSET(TeamsData!O$2,E10-1,M10-1)</f>
        <v>96</v>
      </c>
      <c r="R10" s="132">
        <f ca="1">OFFSET(TeamsData!O$2,I10-1,N10-1)</f>
        <v>90</v>
      </c>
    </row>
    <row r="11" spans="1:18" ht="15" customHeight="1">
      <c r="A11" s="285"/>
      <c r="B11" s="286"/>
      <c r="C11" s="287"/>
      <c r="D11" s="287"/>
      <c r="E11" s="288"/>
      <c r="F11" s="289"/>
      <c r="G11" s="290"/>
      <c r="H11" s="291"/>
      <c r="I11" s="291"/>
      <c r="J11" s="290"/>
      <c r="K11" s="291"/>
      <c r="L11" s="322"/>
      <c r="M11" s="132"/>
      <c r="N11" s="132"/>
      <c r="O11" s="132"/>
      <c r="P11" s="132"/>
      <c r="Q11" s="132"/>
      <c r="R11" s="132"/>
    </row>
    <row r="12" spans="1:18" ht="15" customHeight="1">
      <c r="A12" s="292"/>
      <c r="B12" s="293"/>
      <c r="C12" s="294"/>
      <c r="D12" s="294"/>
      <c r="E12" s="295"/>
      <c r="F12" s="296"/>
      <c r="G12" s="297"/>
      <c r="H12" s="298"/>
      <c r="I12" s="298"/>
      <c r="J12" s="297"/>
      <c r="K12" s="298"/>
      <c r="L12" s="322"/>
      <c r="M12" s="132"/>
      <c r="N12" s="132"/>
      <c r="O12" s="132"/>
      <c r="P12" s="132"/>
      <c r="Q12" s="132"/>
      <c r="R12" s="132"/>
    </row>
    <row r="13" spans="1:18" ht="15" customHeight="1">
      <c r="A13" s="299" t="s">
        <v>86</v>
      </c>
      <c r="B13" s="113">
        <v>10</v>
      </c>
      <c r="C13" s="283">
        <f>Info!D$40</f>
        <v>0.5868055555555556</v>
      </c>
      <c r="D13" s="280" t="s">
        <v>85</v>
      </c>
      <c r="E13" s="281">
        <v>18</v>
      </c>
      <c r="F13" s="127" t="str">
        <f>LOOKUP(E13,Info!$A$2:$B$25)</f>
        <v>Lego_Lightning</v>
      </c>
      <c r="G13" s="316">
        <f>IF(ISNUMBER(Q13),Q13,"")</f>
        <v>100</v>
      </c>
      <c r="H13" s="113" t="s">
        <v>86</v>
      </c>
      <c r="I13" s="113">
        <v>13</v>
      </c>
      <c r="J13" s="127" t="str">
        <f>LOOKUP(I13,Info!$A$2:$B$25)</f>
        <v>Lego_Lords</v>
      </c>
      <c r="K13" s="316">
        <f>IF(ISNUMBER(R13),R13,"")</f>
        <v>140</v>
      </c>
      <c r="L13" s="321"/>
      <c r="M13" s="132">
        <f>COUNTIF(E$2:E13,E13)+COUNTIF(I$2:I13,E13)</f>
        <v>2</v>
      </c>
      <c r="N13" s="132">
        <f>COUNTIF(E$2:E13,I13)+COUNTIF(I$2:I13,I13)</f>
        <v>2</v>
      </c>
      <c r="O13" s="132" t="str">
        <f aca="true" t="shared" si="4" ref="O13:O21">E13&amp;"R"&amp;M13</f>
        <v>18R2</v>
      </c>
      <c r="P13" s="132" t="str">
        <f aca="true" t="shared" si="5" ref="P13:P21">I13&amp;"R"&amp;N13</f>
        <v>13R2</v>
      </c>
      <c r="Q13" s="132">
        <f ca="1">OFFSET(TeamsData!O$2,E13-1,M13-1)</f>
        <v>100</v>
      </c>
      <c r="R13" s="132">
        <f ca="1">OFFSET(TeamsData!O$2,I13-1,N13-1)</f>
        <v>140</v>
      </c>
    </row>
    <row r="14" spans="1:18" ht="15" customHeight="1">
      <c r="A14" s="284"/>
      <c r="B14" s="113">
        <v>11</v>
      </c>
      <c r="C14" s="283">
        <f>C13+(Info!D$29/(24*60))</f>
        <v>0.5895833333333333</v>
      </c>
      <c r="D14" s="283" t="s">
        <v>87</v>
      </c>
      <c r="E14" s="281">
        <v>14</v>
      </c>
      <c r="F14" s="127" t="str">
        <f>LOOKUP(E14,Info!$A$2:$B$25)</f>
        <v>Master_MindStorms</v>
      </c>
      <c r="G14" s="316">
        <f aca="true" t="shared" si="6" ref="G14:G21">IF(ISNUMBER(Q14),Q14,"")</f>
        <v>30</v>
      </c>
      <c r="H14" s="113" t="s">
        <v>88</v>
      </c>
      <c r="I14" s="113">
        <v>15</v>
      </c>
      <c r="J14" s="127" t="str">
        <f>LOOKUP(I14,Info!$A$2:$B$25)</f>
        <v>Lego_Sages</v>
      </c>
      <c r="K14" s="316">
        <f aca="true" t="shared" si="7" ref="K14:K21">IF(ISNUMBER(R14),R14,"")</f>
        <v>120</v>
      </c>
      <c r="L14" s="321"/>
      <c r="M14" s="132">
        <f>COUNTIF(E$2:E14,E14)+COUNTIF(I$2:I14,E14)</f>
        <v>2</v>
      </c>
      <c r="N14" s="132">
        <f>COUNTIF(E$2:E14,I14)+COUNTIF(I$2:I14,I14)</f>
        <v>2</v>
      </c>
      <c r="O14" s="132" t="str">
        <f t="shared" si="4"/>
        <v>14R2</v>
      </c>
      <c r="P14" s="132" t="str">
        <f t="shared" si="5"/>
        <v>15R2</v>
      </c>
      <c r="Q14" s="132">
        <f ca="1">OFFSET(TeamsData!O$2,E14-1,M14-1)</f>
        <v>30</v>
      </c>
      <c r="R14" s="132">
        <f ca="1">OFFSET(TeamsData!O$2,I14-1,N14-1)</f>
        <v>120</v>
      </c>
    </row>
    <row r="15" spans="1:18" ht="15" customHeight="1">
      <c r="A15" s="284"/>
      <c r="B15" s="113">
        <v>12</v>
      </c>
      <c r="C15" s="283">
        <f>C14+(Info!D$29/(24*60))</f>
        <v>0.5923611111111111</v>
      </c>
      <c r="D15" s="283" t="s">
        <v>89</v>
      </c>
      <c r="E15" s="281">
        <v>16</v>
      </c>
      <c r="F15" s="127" t="str">
        <f>LOOKUP(E15,Info!$A$2:$B$25)</f>
        <v>St, Joseph Atherton</v>
      </c>
      <c r="G15" s="316">
        <f t="shared" si="6"/>
        <v>105</v>
      </c>
      <c r="H15" s="113" t="s">
        <v>90</v>
      </c>
      <c r="I15" s="113">
        <v>17</v>
      </c>
      <c r="J15" s="127" t="str">
        <f>LOOKUP(I15,Info!$A$2:$B$25)</f>
        <v>Springer_Starbots</v>
      </c>
      <c r="K15" s="316">
        <f t="shared" si="7"/>
        <v>30</v>
      </c>
      <c r="L15" s="321"/>
      <c r="M15" s="132">
        <f>COUNTIF(E$2:E15,E15)+COUNTIF(I$2:I15,E15)</f>
        <v>2</v>
      </c>
      <c r="N15" s="132">
        <f>COUNTIF(E$2:E15,I15)+COUNTIF(I$2:I15,I15)</f>
        <v>2</v>
      </c>
      <c r="O15" s="132" t="str">
        <f t="shared" si="4"/>
        <v>16R2</v>
      </c>
      <c r="P15" s="132" t="str">
        <f t="shared" si="5"/>
        <v>17R2</v>
      </c>
      <c r="Q15" s="132">
        <f ca="1">OFFSET(TeamsData!O$2,E15-1,M15-1)</f>
        <v>105</v>
      </c>
      <c r="R15" s="132">
        <f ca="1">OFFSET(TeamsData!O$2,I15-1,N15-1)</f>
        <v>30</v>
      </c>
    </row>
    <row r="16" spans="1:18" ht="15" customHeight="1">
      <c r="A16" s="284"/>
      <c r="B16" s="113">
        <v>13</v>
      </c>
      <c r="C16" s="283">
        <f>C15+(Info!D$29/(24*60))</f>
        <v>0.5951388888888889</v>
      </c>
      <c r="D16" s="283" t="s">
        <v>85</v>
      </c>
      <c r="E16" s="281">
        <v>24</v>
      </c>
      <c r="F16" s="127" t="str">
        <f>LOOKUP(E16,Info!$A$2:$B$25)</f>
        <v>The Teeth</v>
      </c>
      <c r="G16" s="316">
        <f t="shared" si="6"/>
        <v>25</v>
      </c>
      <c r="H16" s="113" t="s">
        <v>86</v>
      </c>
      <c r="I16" s="113">
        <v>19</v>
      </c>
      <c r="J16" s="127" t="str">
        <f>LOOKUP(I16,Info!$A$2:$B$25)</f>
        <v>SAPphire Force</v>
      </c>
      <c r="K16" s="316">
        <f t="shared" si="7"/>
        <v>100</v>
      </c>
      <c r="L16" s="321"/>
      <c r="M16" s="132">
        <f>COUNTIF(E$2:E16,E16)+COUNTIF(I$2:I16,E16)</f>
        <v>2</v>
      </c>
      <c r="N16" s="132">
        <f>COUNTIF(E$2:E16,I16)+COUNTIF(I$2:I16,I16)</f>
        <v>2</v>
      </c>
      <c r="O16" s="132" t="str">
        <f t="shared" si="4"/>
        <v>24R2</v>
      </c>
      <c r="P16" s="132" t="str">
        <f t="shared" si="5"/>
        <v>19R2</v>
      </c>
      <c r="Q16" s="132">
        <f ca="1">OFFSET(TeamsData!O$2,E16-1,M16-1)</f>
        <v>25</v>
      </c>
      <c r="R16" s="132">
        <f ca="1">OFFSET(TeamsData!O$2,I16-1,N16-1)</f>
        <v>100</v>
      </c>
    </row>
    <row r="17" spans="1:18" ht="15" customHeight="1">
      <c r="A17" s="300"/>
      <c r="B17" s="113">
        <v>14</v>
      </c>
      <c r="C17" s="283">
        <f>C16+(Info!D$29/(24*60))</f>
        <v>0.5979166666666667</v>
      </c>
      <c r="D17" s="283" t="s">
        <v>87</v>
      </c>
      <c r="E17" s="281">
        <v>20</v>
      </c>
      <c r="F17" s="127" t="str">
        <f>LOOKUP(E17,Info!$A$2:$B$25)</f>
        <v>Bullis_Boyz</v>
      </c>
      <c r="G17" s="316">
        <f t="shared" si="6"/>
        <v>30</v>
      </c>
      <c r="H17" s="113" t="s">
        <v>88</v>
      </c>
      <c r="I17" s="113">
        <v>21</v>
      </c>
      <c r="J17" s="127" t="str">
        <f>LOOKUP(I17,Info!$A$2:$B$25)</f>
        <v>Globe_Trotters</v>
      </c>
      <c r="K17" s="316">
        <f t="shared" si="7"/>
        <v>135</v>
      </c>
      <c r="L17" s="321"/>
      <c r="M17" s="132">
        <f>COUNTIF(E$2:E17,E17)+COUNTIF(I$2:I17,E17)</f>
        <v>2</v>
      </c>
      <c r="N17" s="132">
        <f>COUNTIF(E$2:E17,I17)+COUNTIF(I$2:I17,I17)</f>
        <v>2</v>
      </c>
      <c r="O17" s="132" t="str">
        <f t="shared" si="4"/>
        <v>20R2</v>
      </c>
      <c r="P17" s="132" t="str">
        <f t="shared" si="5"/>
        <v>21R2</v>
      </c>
      <c r="Q17" s="132">
        <f ca="1">OFFSET(TeamsData!O$2,E17-1,M17-1)</f>
        <v>30</v>
      </c>
      <c r="R17" s="132">
        <f ca="1">OFFSET(TeamsData!O$2,I17-1,N17-1)</f>
        <v>135</v>
      </c>
    </row>
    <row r="18" spans="1:18" ht="15" customHeight="1">
      <c r="A18" s="301"/>
      <c r="B18" s="113">
        <v>15</v>
      </c>
      <c r="C18" s="283">
        <f>C17+(Info!D$29/(24*60))</f>
        <v>0.6006944444444444</v>
      </c>
      <c r="D18" s="283" t="s">
        <v>89</v>
      </c>
      <c r="E18" s="281">
        <v>22</v>
      </c>
      <c r="F18" s="127" t="str">
        <f>LOOKUP(E18,Info!$A$2:$B$25)</f>
        <v>Shadow_Dragons</v>
      </c>
      <c r="G18" s="316">
        <f t="shared" si="6"/>
        <v>70</v>
      </c>
      <c r="H18" s="113" t="s">
        <v>90</v>
      </c>
      <c r="I18" s="113">
        <v>23</v>
      </c>
      <c r="J18" s="127" t="str">
        <f>LOOKUP(I18,Info!$A$2:$B$25)</f>
        <v>Indescribable McCain</v>
      </c>
      <c r="K18" s="316">
        <f t="shared" si="7"/>
        <v>120</v>
      </c>
      <c r="L18" s="321"/>
      <c r="M18" s="132">
        <f>COUNTIF(E$2:E18,E18)+COUNTIF(I$2:I18,E18)</f>
        <v>2</v>
      </c>
      <c r="N18" s="132">
        <f>COUNTIF(E$2:E18,I18)+COUNTIF(I$2:I18,I18)</f>
        <v>2</v>
      </c>
      <c r="O18" s="132" t="str">
        <f t="shared" si="4"/>
        <v>22R2</v>
      </c>
      <c r="P18" s="132" t="str">
        <f t="shared" si="5"/>
        <v>23R2</v>
      </c>
      <c r="Q18" s="132">
        <f ca="1">OFFSET(TeamsData!O$2,E18-1,M18-1)</f>
        <v>70</v>
      </c>
      <c r="R18" s="132">
        <f ca="1">OFFSET(TeamsData!O$2,I18-1,N18-1)</f>
        <v>120</v>
      </c>
    </row>
    <row r="19" spans="1:18" ht="15" customHeight="1">
      <c r="A19" s="301"/>
      <c r="B19" s="113">
        <v>16</v>
      </c>
      <c r="C19" s="283">
        <f>C18+(Info!D$29/(24*60))</f>
        <v>0.6034722222222222</v>
      </c>
      <c r="D19" s="283" t="s">
        <v>85</v>
      </c>
      <c r="E19" s="281">
        <v>6</v>
      </c>
      <c r="F19" s="127" t="str">
        <f>LOOKUP(E19,Info!$A$2:$B$25)</f>
        <v>Bionic_Builders</v>
      </c>
      <c r="G19" s="316">
        <f t="shared" si="6"/>
        <v>114</v>
      </c>
      <c r="H19" s="113" t="s">
        <v>86</v>
      </c>
      <c r="I19" s="113">
        <v>1</v>
      </c>
      <c r="J19" s="127" t="str">
        <f>LOOKUP(I19,Info!$A$2:$B$25)</f>
        <v>Los_Altos_Geek_Squad</v>
      </c>
      <c r="K19" s="316">
        <f t="shared" si="7"/>
        <v>240</v>
      </c>
      <c r="L19" s="321"/>
      <c r="M19" s="132">
        <f>COUNTIF(E$2:E19,E19)+COUNTIF(I$2:I19,E19)</f>
        <v>1</v>
      </c>
      <c r="N19" s="132">
        <f>COUNTIF(E$2:E19,I19)+COUNTIF(I$2:I19,I19)</f>
        <v>1</v>
      </c>
      <c r="O19" s="132" t="str">
        <f t="shared" si="4"/>
        <v>6R1</v>
      </c>
      <c r="P19" s="132" t="str">
        <f t="shared" si="5"/>
        <v>1R1</v>
      </c>
      <c r="Q19" s="132">
        <f ca="1">OFFSET(TeamsData!O$2,E19-1,M19-1)</f>
        <v>114</v>
      </c>
      <c r="R19" s="132">
        <f ca="1">OFFSET(TeamsData!O$2,I19-1,N19-1)</f>
        <v>240</v>
      </c>
    </row>
    <row r="20" spans="1:18" ht="15" customHeight="1">
      <c r="A20" s="301"/>
      <c r="B20" s="113">
        <v>17</v>
      </c>
      <c r="C20" s="283">
        <f>C19+(Info!D$29/(24*60))</f>
        <v>0.60625</v>
      </c>
      <c r="D20" s="283" t="s">
        <v>87</v>
      </c>
      <c r="E20" s="281">
        <v>2</v>
      </c>
      <c r="F20" s="127" t="str">
        <f>LOOKUP(E20,Info!$A$2:$B$25)</f>
        <v>SAP Inspired Innovators</v>
      </c>
      <c r="G20" s="316">
        <f t="shared" si="6"/>
        <v>70</v>
      </c>
      <c r="H20" s="113" t="s">
        <v>88</v>
      </c>
      <c r="I20" s="113">
        <v>3</v>
      </c>
      <c r="J20" s="127" t="str">
        <f>LOOKUP(I20,Info!$A$2:$B$25)</f>
        <v>Team 5775</v>
      </c>
      <c r="K20" s="316">
        <f t="shared" si="7"/>
        <v>15</v>
      </c>
      <c r="L20" s="321"/>
      <c r="M20" s="132">
        <f>COUNTIF(E$2:E20,E20)+COUNTIF(I$2:I20,E20)</f>
        <v>1</v>
      </c>
      <c r="N20" s="132">
        <f>COUNTIF(E$2:E20,I20)+COUNTIF(I$2:I20,I20)</f>
        <v>1</v>
      </c>
      <c r="O20" s="132" t="str">
        <f t="shared" si="4"/>
        <v>2R1</v>
      </c>
      <c r="P20" s="132" t="str">
        <f t="shared" si="5"/>
        <v>3R1</v>
      </c>
      <c r="Q20" s="132">
        <f ca="1">OFFSET(TeamsData!O$2,E20-1,M20-1)</f>
        <v>70</v>
      </c>
      <c r="R20" s="132">
        <f ca="1">OFFSET(TeamsData!O$2,I20-1,N20-1)</f>
        <v>15</v>
      </c>
    </row>
    <row r="21" spans="1:18" ht="15" customHeight="1">
      <c r="A21" s="301"/>
      <c r="B21" s="113">
        <v>18</v>
      </c>
      <c r="C21" s="283">
        <f>C20+(Info!D$29/(24*60))</f>
        <v>0.6090277777777777</v>
      </c>
      <c r="D21" s="283" t="s">
        <v>89</v>
      </c>
      <c r="E21" s="281">
        <v>4</v>
      </c>
      <c r="F21" s="127" t="str">
        <f>LOOKUP(E21,Info!$A$2:$B$25)</f>
        <v>Lego_Legends </v>
      </c>
      <c r="G21" s="316">
        <f t="shared" si="6"/>
        <v>162</v>
      </c>
      <c r="H21" s="113" t="s">
        <v>90</v>
      </c>
      <c r="I21" s="113">
        <v>5</v>
      </c>
      <c r="J21" s="127" t="str">
        <f>LOOKUP(I21,Info!$A$2:$B$25)</f>
        <v>Etamilc</v>
      </c>
      <c r="K21" s="316">
        <f t="shared" si="7"/>
        <v>225</v>
      </c>
      <c r="L21" s="321"/>
      <c r="M21" s="132">
        <f>COUNTIF(E$2:E21,E21)+COUNTIF(I$2:I21,E21)</f>
        <v>1</v>
      </c>
      <c r="N21" s="132">
        <f>COUNTIF(E$2:E21,I21)+COUNTIF(I$2:I21,I21)</f>
        <v>1</v>
      </c>
      <c r="O21" s="132" t="str">
        <f t="shared" si="4"/>
        <v>4R1</v>
      </c>
      <c r="P21" s="132" t="str">
        <f t="shared" si="5"/>
        <v>5R1</v>
      </c>
      <c r="Q21" s="132">
        <f ca="1">OFFSET(TeamsData!O$2,E21-1,M21-1)</f>
        <v>162</v>
      </c>
      <c r="R21" s="132">
        <f ca="1">OFFSET(TeamsData!O$2,I21-1,N21-1)</f>
        <v>225</v>
      </c>
    </row>
    <row r="22" spans="1:18" ht="15" customHeight="1">
      <c r="A22" s="285" t="s">
        <v>119</v>
      </c>
      <c r="B22" s="286"/>
      <c r="C22" s="287"/>
      <c r="D22" s="287"/>
      <c r="E22" s="288"/>
      <c r="F22" s="289"/>
      <c r="G22" s="290"/>
      <c r="H22" s="291"/>
      <c r="I22" s="291"/>
      <c r="J22" s="290"/>
      <c r="K22" s="291"/>
      <c r="L22" s="322"/>
      <c r="M22" s="132"/>
      <c r="N22" s="132"/>
      <c r="O22" s="132"/>
      <c r="P22" s="132"/>
      <c r="Q22" s="132"/>
      <c r="R22" s="132"/>
    </row>
    <row r="23" spans="1:18" ht="15" customHeight="1">
      <c r="A23" s="292"/>
      <c r="B23" s="293"/>
      <c r="C23" s="294"/>
      <c r="D23" s="294"/>
      <c r="E23" s="295"/>
      <c r="F23" s="296"/>
      <c r="G23" s="297"/>
      <c r="H23" s="298"/>
      <c r="I23" s="298"/>
      <c r="J23" s="297"/>
      <c r="K23" s="298"/>
      <c r="L23" s="322"/>
      <c r="M23" s="132"/>
      <c r="N23" s="132"/>
      <c r="O23" s="132"/>
      <c r="P23" s="132"/>
      <c r="Q23" s="132"/>
      <c r="R23" s="132"/>
    </row>
    <row r="24" spans="1:18" ht="15" customHeight="1">
      <c r="A24" s="299" t="s">
        <v>87</v>
      </c>
      <c r="B24" s="113">
        <v>19</v>
      </c>
      <c r="C24" s="283">
        <f>Info!D$42</f>
        <v>0.625</v>
      </c>
      <c r="D24" s="280" t="s">
        <v>85</v>
      </c>
      <c r="E24" s="281">
        <v>20</v>
      </c>
      <c r="F24" s="127" t="str">
        <f>LOOKUP(E24,Info!$A$2:$B$25)</f>
        <v>Bullis_Boyz</v>
      </c>
      <c r="G24" s="316">
        <f>IF(ISNUMBER(Q24),Q24,"")</f>
        <v>60</v>
      </c>
      <c r="H24" s="113" t="s">
        <v>86</v>
      </c>
      <c r="I24" s="113">
        <v>23</v>
      </c>
      <c r="J24" s="127" t="str">
        <f>LOOKUP(I24,Info!$A$2:$B$25)</f>
        <v>Indescribable McCain</v>
      </c>
      <c r="K24" s="316">
        <f>IF(ISNUMBER(R24),R24,"")</f>
        <v>161</v>
      </c>
      <c r="L24" s="321"/>
      <c r="M24" s="132">
        <f>COUNTIF(E$2:E24,E24)+COUNTIF(I$2:I24,E24)</f>
        <v>3</v>
      </c>
      <c r="N24" s="132">
        <f>COUNTIF(E$2:E24,I24)+COUNTIF(I$2:I24,I24)</f>
        <v>3</v>
      </c>
      <c r="O24" s="132" t="str">
        <f aca="true" t="shared" si="8" ref="O24:O32">E24&amp;"R"&amp;M24</f>
        <v>20R3</v>
      </c>
      <c r="P24" s="132" t="str">
        <f aca="true" t="shared" si="9" ref="P24:P32">I24&amp;"R"&amp;N24</f>
        <v>23R3</v>
      </c>
      <c r="Q24" s="132">
        <f ca="1">OFFSET(TeamsData!O$2,E24-1,M24-1)</f>
        <v>60</v>
      </c>
      <c r="R24" s="132">
        <f ca="1">OFFSET(TeamsData!O$2,I24-1,N24-1)</f>
        <v>161</v>
      </c>
    </row>
    <row r="25" spans="1:18" ht="15" customHeight="1">
      <c r="A25" s="302"/>
      <c r="B25" s="113">
        <v>20</v>
      </c>
      <c r="C25" s="283">
        <f>C24+(Info!D$29/(24*60))</f>
        <v>0.6277777777777778</v>
      </c>
      <c r="D25" s="283" t="s">
        <v>87</v>
      </c>
      <c r="E25" s="281">
        <v>22</v>
      </c>
      <c r="F25" s="127" t="str">
        <f>LOOKUP(E25,Info!$A$2:$B$25)</f>
        <v>Shadow_Dragons</v>
      </c>
      <c r="G25" s="316">
        <f aca="true" t="shared" si="10" ref="G25:G32">IF(ISNUMBER(Q25),Q25,"")</f>
        <v>20</v>
      </c>
      <c r="H25" s="113" t="s">
        <v>88</v>
      </c>
      <c r="I25" s="113">
        <v>24</v>
      </c>
      <c r="J25" s="127" t="str">
        <f>LOOKUP(I25,Info!$A$2:$B$25)</f>
        <v>The Teeth</v>
      </c>
      <c r="K25" s="316">
        <f aca="true" t="shared" si="11" ref="K25:K32">IF(ISNUMBER(R25),R25,"")</f>
        <v>50</v>
      </c>
      <c r="L25" s="321"/>
      <c r="M25" s="132">
        <f>COUNTIF(E$2:E25,E25)+COUNTIF(I$2:I25,E25)</f>
        <v>3</v>
      </c>
      <c r="N25" s="132">
        <f>COUNTIF(E$2:E25,I25)+COUNTIF(I$2:I25,I25)</f>
        <v>3</v>
      </c>
      <c r="O25" s="132" t="str">
        <f t="shared" si="8"/>
        <v>22R3</v>
      </c>
      <c r="P25" s="132" t="str">
        <f t="shared" si="9"/>
        <v>24R3</v>
      </c>
      <c r="Q25" s="132">
        <f ca="1">OFFSET(TeamsData!O$2,E25-1,M25-1)</f>
        <v>20</v>
      </c>
      <c r="R25" s="132">
        <f ca="1">OFFSET(TeamsData!O$2,I25-1,N25-1)</f>
        <v>50</v>
      </c>
    </row>
    <row r="26" spans="1:18" ht="15" customHeight="1">
      <c r="A26" s="302"/>
      <c r="B26" s="113">
        <v>21</v>
      </c>
      <c r="C26" s="283">
        <f>C25+(Info!D$29/(24*60))</f>
        <v>0.6305555555555555</v>
      </c>
      <c r="D26" s="283" t="s">
        <v>89</v>
      </c>
      <c r="E26" s="281">
        <v>21</v>
      </c>
      <c r="F26" s="127" t="str">
        <f>LOOKUP(E26,Info!$A$2:$B$25)</f>
        <v>Globe_Trotters</v>
      </c>
      <c r="G26" s="316">
        <f t="shared" si="10"/>
        <v>195</v>
      </c>
      <c r="H26" s="113" t="s">
        <v>90</v>
      </c>
      <c r="I26" s="113">
        <v>19</v>
      </c>
      <c r="J26" s="127" t="str">
        <f>LOOKUP(I26,Info!$A$2:$B$25)</f>
        <v>SAPphire Force</v>
      </c>
      <c r="K26" s="316">
        <f t="shared" si="11"/>
        <v>105</v>
      </c>
      <c r="L26" s="321"/>
      <c r="M26" s="132">
        <f>COUNTIF(E$2:E26,E26)+COUNTIF(I$2:I26,E26)</f>
        <v>3</v>
      </c>
      <c r="N26" s="132">
        <f>COUNTIF(E$2:E26,I26)+COUNTIF(I$2:I26,I26)</f>
        <v>3</v>
      </c>
      <c r="O26" s="132" t="str">
        <f t="shared" si="8"/>
        <v>21R3</v>
      </c>
      <c r="P26" s="132" t="str">
        <f t="shared" si="9"/>
        <v>19R3</v>
      </c>
      <c r="Q26" s="132">
        <f ca="1">OFFSET(TeamsData!O$2,E26-1,M26-1)</f>
        <v>195</v>
      </c>
      <c r="R26" s="132">
        <f ca="1">OFFSET(TeamsData!O$2,I26-1,N26-1)</f>
        <v>105</v>
      </c>
    </row>
    <row r="27" spans="1:18" ht="15" customHeight="1">
      <c r="A27" s="302"/>
      <c r="B27" s="113">
        <v>22</v>
      </c>
      <c r="C27" s="283">
        <f>C26+(Info!D$29/(24*60))</f>
        <v>0.6333333333333333</v>
      </c>
      <c r="D27" s="283" t="s">
        <v>85</v>
      </c>
      <c r="E27" s="281">
        <v>2</v>
      </c>
      <c r="F27" s="127" t="str">
        <f>LOOKUP(E27,Info!$A$2:$B$25)</f>
        <v>SAP Inspired Innovators</v>
      </c>
      <c r="G27" s="316">
        <f t="shared" si="10"/>
        <v>70</v>
      </c>
      <c r="H27" s="113" t="s">
        <v>86</v>
      </c>
      <c r="I27" s="113">
        <v>5</v>
      </c>
      <c r="J27" s="127" t="str">
        <f>LOOKUP(I27,Info!$A$2:$B$25)</f>
        <v>Etamilc</v>
      </c>
      <c r="K27" s="316">
        <f t="shared" si="11"/>
        <v>240</v>
      </c>
      <c r="L27" s="321"/>
      <c r="M27" s="132">
        <f>COUNTIF(E$2:E27,E27)+COUNTIF(I$2:I27,E27)</f>
        <v>2</v>
      </c>
      <c r="N27" s="132">
        <f>COUNTIF(E$2:E27,I27)+COUNTIF(I$2:I27,I27)</f>
        <v>2</v>
      </c>
      <c r="O27" s="132" t="str">
        <f t="shared" si="8"/>
        <v>2R2</v>
      </c>
      <c r="P27" s="132" t="str">
        <f t="shared" si="9"/>
        <v>5R2</v>
      </c>
      <c r="Q27" s="132">
        <f ca="1">OFFSET(TeamsData!O$2,E27-1,M27-1)</f>
        <v>70</v>
      </c>
      <c r="R27" s="132">
        <f ca="1">OFFSET(TeamsData!O$2,I27-1,N27-1)</f>
        <v>240</v>
      </c>
    </row>
    <row r="28" spans="1:18" ht="15" customHeight="1">
      <c r="A28" s="302"/>
      <c r="B28" s="113">
        <v>23</v>
      </c>
      <c r="C28" s="283">
        <f>C27+(Info!D$29/(24*60))</f>
        <v>0.6361111111111111</v>
      </c>
      <c r="D28" s="283" t="s">
        <v>87</v>
      </c>
      <c r="E28" s="281">
        <v>4</v>
      </c>
      <c r="F28" s="127" t="str">
        <f>LOOKUP(E28,Info!$A$2:$B$25)</f>
        <v>Lego_Legends </v>
      </c>
      <c r="G28" s="316">
        <f t="shared" si="10"/>
        <v>50</v>
      </c>
      <c r="H28" s="113" t="s">
        <v>88</v>
      </c>
      <c r="I28" s="113">
        <v>6</v>
      </c>
      <c r="J28" s="127" t="str">
        <f>LOOKUP(I28,Info!$A$2:$B$25)</f>
        <v>Bionic_Builders</v>
      </c>
      <c r="K28" s="316">
        <f t="shared" si="11"/>
        <v>94</v>
      </c>
      <c r="L28" s="321"/>
      <c r="M28" s="132">
        <f>COUNTIF(E$2:E28,E28)+COUNTIF(I$2:I28,E28)</f>
        <v>2</v>
      </c>
      <c r="N28" s="132">
        <f>COUNTIF(E$2:E28,I28)+COUNTIF(I$2:I28,I28)</f>
        <v>2</v>
      </c>
      <c r="O28" s="132" t="str">
        <f t="shared" si="8"/>
        <v>4R2</v>
      </c>
      <c r="P28" s="132" t="str">
        <f t="shared" si="9"/>
        <v>6R2</v>
      </c>
      <c r="Q28" s="132">
        <f ca="1">OFFSET(TeamsData!O$2,E28-1,M28-1)</f>
        <v>50</v>
      </c>
      <c r="R28" s="132">
        <f ca="1">OFFSET(TeamsData!O$2,I28-1,N28-1)</f>
        <v>94</v>
      </c>
    </row>
    <row r="29" spans="1:18" ht="15" customHeight="1">
      <c r="A29" s="302"/>
      <c r="B29" s="113">
        <v>24</v>
      </c>
      <c r="C29" s="283">
        <f>C28+(Info!D$29/(24*60))</f>
        <v>0.6388888888888888</v>
      </c>
      <c r="D29" s="283" t="s">
        <v>89</v>
      </c>
      <c r="E29" s="281">
        <v>3</v>
      </c>
      <c r="F29" s="127" t="str">
        <f>LOOKUP(E29,Info!$A$2:$B$25)</f>
        <v>Team 5775</v>
      </c>
      <c r="G29" s="316">
        <f t="shared" si="10"/>
        <v>80</v>
      </c>
      <c r="H29" s="113" t="s">
        <v>90</v>
      </c>
      <c r="I29" s="113">
        <v>1</v>
      </c>
      <c r="J29" s="127" t="str">
        <f>LOOKUP(I29,Info!$A$2:$B$25)</f>
        <v>Los_Altos_Geek_Squad</v>
      </c>
      <c r="K29" s="316">
        <f t="shared" si="11"/>
        <v>200</v>
      </c>
      <c r="L29" s="321"/>
      <c r="M29" s="132">
        <f>COUNTIF(E$2:E29,E29)+COUNTIF(I$2:I29,E29)</f>
        <v>2</v>
      </c>
      <c r="N29" s="132">
        <f>COUNTIF(E$2:E29,I29)+COUNTIF(I$2:I29,I29)</f>
        <v>2</v>
      </c>
      <c r="O29" s="132" t="str">
        <f t="shared" si="8"/>
        <v>3R2</v>
      </c>
      <c r="P29" s="132" t="str">
        <f t="shared" si="9"/>
        <v>1R2</v>
      </c>
      <c r="Q29" s="132">
        <f ca="1">OFFSET(TeamsData!O$2,E29-1,M29-1)</f>
        <v>80</v>
      </c>
      <c r="R29" s="132">
        <f ca="1">OFFSET(TeamsData!O$2,I29-1,N29-1)</f>
        <v>200</v>
      </c>
    </row>
    <row r="30" spans="1:18" ht="15" customHeight="1">
      <c r="A30" s="302"/>
      <c r="B30" s="113">
        <v>25</v>
      </c>
      <c r="C30" s="283">
        <f>C29+(Info!D$29/(24*60))</f>
        <v>0.6416666666666666</v>
      </c>
      <c r="D30" s="283" t="s">
        <v>85</v>
      </c>
      <c r="E30" s="281">
        <v>8</v>
      </c>
      <c r="F30" s="127" t="str">
        <f>LOOKUP(E30,Info!$A$2:$B$25)</f>
        <v>The_Unstoppable_Bots</v>
      </c>
      <c r="G30" s="316">
        <f t="shared" si="10"/>
        <v>145</v>
      </c>
      <c r="H30" s="113" t="s">
        <v>86</v>
      </c>
      <c r="I30" s="113">
        <v>11</v>
      </c>
      <c r="J30" s="127" t="str">
        <f>LOOKUP(I30,Info!$A$2:$B$25)</f>
        <v>KARP</v>
      </c>
      <c r="K30" s="316">
        <f t="shared" si="11"/>
        <v>95</v>
      </c>
      <c r="L30" s="321"/>
      <c r="M30" s="132">
        <f>COUNTIF(E$2:E30,E30)+COUNTIF(I$2:I30,E30)</f>
        <v>2</v>
      </c>
      <c r="N30" s="132">
        <f>COUNTIF(E$2:E30,I30)+COUNTIF(I$2:I30,I30)</f>
        <v>2</v>
      </c>
      <c r="O30" s="132" t="str">
        <f t="shared" si="8"/>
        <v>8R2</v>
      </c>
      <c r="P30" s="132" t="str">
        <f t="shared" si="9"/>
        <v>11R2</v>
      </c>
      <c r="Q30" s="132">
        <f ca="1">OFFSET(TeamsData!O$2,E30-1,M30-1)</f>
        <v>145</v>
      </c>
      <c r="R30" s="132">
        <f ca="1">OFFSET(TeamsData!O$2,I30-1,N30-1)</f>
        <v>95</v>
      </c>
    </row>
    <row r="31" spans="1:18" ht="15" customHeight="1">
      <c r="A31" s="302"/>
      <c r="B31" s="113">
        <v>26</v>
      </c>
      <c r="C31" s="283">
        <f>C30+(Info!D$29/(24*60))</f>
        <v>0.6444444444444444</v>
      </c>
      <c r="D31" s="283" t="s">
        <v>87</v>
      </c>
      <c r="E31" s="281">
        <v>10</v>
      </c>
      <c r="F31" s="127" t="str">
        <f>LOOKUP(E31,Info!$A$2:$B$25)</f>
        <v>Lightning Legos</v>
      </c>
      <c r="G31" s="316">
        <f t="shared" si="10"/>
        <v>85</v>
      </c>
      <c r="H31" s="113" t="s">
        <v>88</v>
      </c>
      <c r="I31" s="113">
        <v>12</v>
      </c>
      <c r="J31" s="127" t="str">
        <f>LOOKUP(I31,Info!$A$2:$B$25)</f>
        <v>Robot_Snappers</v>
      </c>
      <c r="K31" s="316">
        <f t="shared" si="11"/>
        <v>65</v>
      </c>
      <c r="L31" s="321"/>
      <c r="M31" s="132">
        <f>COUNTIF(E$2:E31,E31)+COUNTIF(I$2:I31,E31)</f>
        <v>2</v>
      </c>
      <c r="N31" s="132">
        <f>COUNTIF(E$2:E31,I31)+COUNTIF(I$2:I31,I31)</f>
        <v>2</v>
      </c>
      <c r="O31" s="132" t="str">
        <f t="shared" si="8"/>
        <v>10R2</v>
      </c>
      <c r="P31" s="132" t="str">
        <f t="shared" si="9"/>
        <v>12R2</v>
      </c>
      <c r="Q31" s="132">
        <f ca="1">OFFSET(TeamsData!O$2,E31-1,M31-1)</f>
        <v>85</v>
      </c>
      <c r="R31" s="132">
        <f ca="1">OFFSET(TeamsData!O$2,I31-1,N31-1)</f>
        <v>65</v>
      </c>
    </row>
    <row r="32" spans="1:18" ht="15" customHeight="1">
      <c r="A32" s="302"/>
      <c r="B32" s="113">
        <v>27</v>
      </c>
      <c r="C32" s="283">
        <f>C31+(Info!D$29/(24*60))</f>
        <v>0.6472222222222221</v>
      </c>
      <c r="D32" s="283" t="s">
        <v>89</v>
      </c>
      <c r="E32" s="281">
        <v>9</v>
      </c>
      <c r="F32" s="127" t="str">
        <f>LOOKUP(E32,Info!$A$2:$B$25)</f>
        <v>Cyborgs</v>
      </c>
      <c r="G32" s="316">
        <f t="shared" si="10"/>
        <v>55</v>
      </c>
      <c r="H32" s="113" t="s">
        <v>90</v>
      </c>
      <c r="I32" s="113">
        <v>7</v>
      </c>
      <c r="J32" s="127" t="str">
        <f>LOOKUP(I32,Info!$A$2:$B$25)</f>
        <v>Fortune Cookies</v>
      </c>
      <c r="K32" s="316">
        <f t="shared" si="11"/>
        <v>85</v>
      </c>
      <c r="L32" s="321"/>
      <c r="M32" s="132">
        <f>COUNTIF(E$2:E32,E32)+COUNTIF(I$2:I32,E32)</f>
        <v>2</v>
      </c>
      <c r="N32" s="132">
        <f>COUNTIF(E$2:E32,I32)+COUNTIF(I$2:I32,I32)</f>
        <v>2</v>
      </c>
      <c r="O32" s="132" t="str">
        <f t="shared" si="8"/>
        <v>9R2</v>
      </c>
      <c r="P32" s="132" t="str">
        <f t="shared" si="9"/>
        <v>7R2</v>
      </c>
      <c r="Q32" s="132">
        <f ca="1">OFFSET(TeamsData!O$2,E32-1,M32-1)</f>
        <v>55</v>
      </c>
      <c r="R32" s="132">
        <f ca="1">OFFSET(TeamsData!O$2,I32-1,N32-1)</f>
        <v>85</v>
      </c>
    </row>
    <row r="33" spans="1:18" ht="15" customHeight="1">
      <c r="A33" s="285"/>
      <c r="B33" s="286"/>
      <c r="C33" s="287"/>
      <c r="D33" s="287"/>
      <c r="E33" s="288"/>
      <c r="F33" s="289"/>
      <c r="G33" s="290"/>
      <c r="H33" s="291"/>
      <c r="I33" s="291"/>
      <c r="J33" s="290"/>
      <c r="K33" s="291"/>
      <c r="L33" s="322"/>
      <c r="M33" s="132"/>
      <c r="N33" s="132"/>
      <c r="O33" s="132"/>
      <c r="P33" s="132"/>
      <c r="Q33" s="132"/>
      <c r="R33" s="132"/>
    </row>
    <row r="34" spans="1:18" ht="15" customHeight="1">
      <c r="A34" s="292"/>
      <c r="B34" s="293"/>
      <c r="C34" s="294"/>
      <c r="D34" s="294"/>
      <c r="E34" s="295"/>
      <c r="F34" s="296"/>
      <c r="G34" s="297"/>
      <c r="H34" s="298"/>
      <c r="I34" s="298"/>
      <c r="J34" s="297"/>
      <c r="K34" s="298"/>
      <c r="L34" s="322"/>
      <c r="M34" s="132"/>
      <c r="N34" s="132"/>
      <c r="O34" s="132"/>
      <c r="P34" s="132"/>
      <c r="Q34" s="132"/>
      <c r="R34" s="132"/>
    </row>
    <row r="35" spans="1:18" ht="15" customHeight="1">
      <c r="A35" s="299" t="s">
        <v>88</v>
      </c>
      <c r="B35" s="113">
        <v>28</v>
      </c>
      <c r="C35" s="283">
        <f>Info!D$43</f>
        <v>0.65625</v>
      </c>
      <c r="D35" s="280" t="s">
        <v>85</v>
      </c>
      <c r="E35" s="281">
        <v>5</v>
      </c>
      <c r="F35" s="127" t="str">
        <f>LOOKUP(E35,Info!$A$2:$B$25)</f>
        <v>Etamilc</v>
      </c>
      <c r="G35" s="316">
        <f>IF(ISNUMBER(Q35),Q35,"")</f>
        <v>190</v>
      </c>
      <c r="H35" s="113" t="s">
        <v>86</v>
      </c>
      <c r="I35" s="113">
        <v>3</v>
      </c>
      <c r="J35" s="127" t="str">
        <f>LOOKUP(I35,Info!$A$2:$B$25)</f>
        <v>Team 5775</v>
      </c>
      <c r="K35" s="316">
        <f>IF(ISNUMBER(R35),R35,"")</f>
        <v>75</v>
      </c>
      <c r="L35" s="321"/>
      <c r="M35" s="132">
        <f>COUNTIF(E$2:E35,E35)+COUNTIF(I$2:I35,E35)</f>
        <v>3</v>
      </c>
      <c r="N35" s="132">
        <f>COUNTIF(E$2:E35,I35)+COUNTIF(I$2:I35,I35)</f>
        <v>3</v>
      </c>
      <c r="O35" s="132" t="str">
        <f aca="true" t="shared" si="12" ref="O35:O43">E35&amp;"R"&amp;M35</f>
        <v>5R3</v>
      </c>
      <c r="P35" s="132" t="str">
        <f aca="true" t="shared" si="13" ref="P35:P43">I35&amp;"R"&amp;N35</f>
        <v>3R3</v>
      </c>
      <c r="Q35" s="132">
        <f ca="1">OFFSET(TeamsData!O$2,E35-1,M35-1)</f>
        <v>190</v>
      </c>
      <c r="R35" s="132">
        <f ca="1">OFFSET(TeamsData!O$2,I35-1,N35-1)</f>
        <v>75</v>
      </c>
    </row>
    <row r="36" spans="1:18" ht="15" customHeight="1">
      <c r="A36" s="302"/>
      <c r="B36" s="113">
        <v>29</v>
      </c>
      <c r="C36" s="283">
        <f>C35+(Info!D$29/(24*60))</f>
        <v>0.6590277777777778</v>
      </c>
      <c r="D36" s="283" t="s">
        <v>87</v>
      </c>
      <c r="E36" s="281">
        <v>6</v>
      </c>
      <c r="F36" s="127" t="str">
        <f>LOOKUP(E36,Info!$A$2:$B$25)</f>
        <v>Bionic_Builders</v>
      </c>
      <c r="G36" s="316">
        <f aca="true" t="shared" si="14" ref="G36:G43">IF(ISNUMBER(Q36),Q36,"")</f>
        <v>140</v>
      </c>
      <c r="H36" s="113" t="s">
        <v>88</v>
      </c>
      <c r="I36" s="113">
        <v>2</v>
      </c>
      <c r="J36" s="127" t="str">
        <f>LOOKUP(I36,Info!$A$2:$B$25)</f>
        <v>SAP Inspired Innovators</v>
      </c>
      <c r="K36" s="316">
        <f aca="true" t="shared" si="15" ref="K36:K43">IF(ISNUMBER(R36),R36,"")</f>
        <v>90</v>
      </c>
      <c r="L36" s="321"/>
      <c r="M36" s="132">
        <f>COUNTIF(E$2:E36,E36)+COUNTIF(I$2:I36,E36)</f>
        <v>3</v>
      </c>
      <c r="N36" s="132">
        <f>COUNTIF(E$2:E36,I36)+COUNTIF(I$2:I36,I36)</f>
        <v>3</v>
      </c>
      <c r="O36" s="132" t="str">
        <f t="shared" si="12"/>
        <v>6R3</v>
      </c>
      <c r="P36" s="132" t="str">
        <f t="shared" si="13"/>
        <v>2R3</v>
      </c>
      <c r="Q36" s="132">
        <f ca="1">OFFSET(TeamsData!O$2,E36-1,M36-1)</f>
        <v>140</v>
      </c>
      <c r="R36" s="132">
        <f ca="1">OFFSET(TeamsData!O$2,I36-1,N36-1)</f>
        <v>90</v>
      </c>
    </row>
    <row r="37" spans="1:18" ht="15" customHeight="1">
      <c r="A37" s="302"/>
      <c r="B37" s="113">
        <v>30</v>
      </c>
      <c r="C37" s="283">
        <f>C36+(Info!D$29/(24*60))</f>
        <v>0.6618055555555555</v>
      </c>
      <c r="D37" s="283" t="s">
        <v>89</v>
      </c>
      <c r="E37" s="281">
        <v>1</v>
      </c>
      <c r="F37" s="127" t="str">
        <f>LOOKUP(E37,Info!$A$2:$B$25)</f>
        <v>Los_Altos_Geek_Squad</v>
      </c>
      <c r="G37" s="316">
        <f t="shared" si="14"/>
        <v>175</v>
      </c>
      <c r="H37" s="113" t="s">
        <v>90</v>
      </c>
      <c r="I37" s="113">
        <v>4</v>
      </c>
      <c r="J37" s="127" t="str">
        <f>LOOKUP(I37,Info!$A$2:$B$25)</f>
        <v>Lego_Legends </v>
      </c>
      <c r="K37" s="316">
        <f t="shared" si="15"/>
        <v>108</v>
      </c>
      <c r="L37" s="321"/>
      <c r="M37" s="132">
        <f>COUNTIF(E$2:E37,E37)+COUNTIF(I$2:I37,E37)</f>
        <v>3</v>
      </c>
      <c r="N37" s="132">
        <f>COUNTIF(E$2:E37,I37)+COUNTIF(I$2:I37,I37)</f>
        <v>3</v>
      </c>
      <c r="O37" s="132" t="str">
        <f t="shared" si="12"/>
        <v>1R3</v>
      </c>
      <c r="P37" s="132" t="str">
        <f t="shared" si="13"/>
        <v>4R3</v>
      </c>
      <c r="Q37" s="132">
        <f ca="1">OFFSET(TeamsData!O$2,E37-1,M37-1)</f>
        <v>175</v>
      </c>
      <c r="R37" s="132">
        <f ca="1">OFFSET(TeamsData!O$2,I37-1,N37-1)</f>
        <v>108</v>
      </c>
    </row>
    <row r="38" spans="1:18" ht="15" customHeight="1">
      <c r="A38" s="302"/>
      <c r="B38" s="113">
        <v>31</v>
      </c>
      <c r="C38" s="283">
        <f>C37+(Info!D$29/(24*60))</f>
        <v>0.6645833333333333</v>
      </c>
      <c r="D38" s="283" t="s">
        <v>85</v>
      </c>
      <c r="E38" s="281">
        <v>11</v>
      </c>
      <c r="F38" s="127" t="str">
        <f>LOOKUP(E38,Info!$A$2:$B$25)</f>
        <v>KARP</v>
      </c>
      <c r="G38" s="316">
        <f t="shared" si="14"/>
        <v>95</v>
      </c>
      <c r="H38" s="113" t="s">
        <v>86</v>
      </c>
      <c r="I38" s="113">
        <v>9</v>
      </c>
      <c r="J38" s="127" t="str">
        <f>LOOKUP(I38,Info!$A$2:$B$25)</f>
        <v>Cyborgs</v>
      </c>
      <c r="K38" s="316">
        <f t="shared" si="15"/>
        <v>80</v>
      </c>
      <c r="L38" s="321"/>
      <c r="M38" s="132">
        <f>COUNTIF(E$2:E38,E38)+COUNTIF(I$2:I38,E38)</f>
        <v>3</v>
      </c>
      <c r="N38" s="132">
        <f>COUNTIF(E$2:E38,I38)+COUNTIF(I$2:I38,I38)</f>
        <v>3</v>
      </c>
      <c r="O38" s="132" t="str">
        <f t="shared" si="12"/>
        <v>11R3</v>
      </c>
      <c r="P38" s="132" t="str">
        <f t="shared" si="13"/>
        <v>9R3</v>
      </c>
      <c r="Q38" s="132">
        <f ca="1">OFFSET(TeamsData!O$2,E38-1,M38-1)</f>
        <v>95</v>
      </c>
      <c r="R38" s="132">
        <f ca="1">OFFSET(TeamsData!O$2,I38-1,N38-1)</f>
        <v>80</v>
      </c>
    </row>
    <row r="39" spans="1:18" ht="15" customHeight="1">
      <c r="A39" s="302"/>
      <c r="B39" s="113">
        <v>32</v>
      </c>
      <c r="C39" s="283">
        <f>C38+(Info!D$29/(24*60))</f>
        <v>0.6673611111111111</v>
      </c>
      <c r="D39" s="283" t="s">
        <v>87</v>
      </c>
      <c r="E39" s="281">
        <v>12</v>
      </c>
      <c r="F39" s="127" t="str">
        <f>LOOKUP(E39,Info!$A$2:$B$25)</f>
        <v>Robot_Snappers</v>
      </c>
      <c r="G39" s="316">
        <f t="shared" si="14"/>
        <v>80</v>
      </c>
      <c r="H39" s="113" t="s">
        <v>88</v>
      </c>
      <c r="I39" s="113">
        <v>8</v>
      </c>
      <c r="J39" s="127" t="str">
        <f>LOOKUP(I39,Info!$A$2:$B$25)</f>
        <v>The_Unstoppable_Bots</v>
      </c>
      <c r="K39" s="316">
        <f t="shared" si="15"/>
        <v>80</v>
      </c>
      <c r="L39" s="321"/>
      <c r="M39" s="132">
        <f>COUNTIF(E$2:E39,E39)+COUNTIF(I$2:I39,E39)</f>
        <v>3</v>
      </c>
      <c r="N39" s="132">
        <f>COUNTIF(E$2:E39,I39)+COUNTIF(I$2:I39,I39)</f>
        <v>3</v>
      </c>
      <c r="O39" s="132" t="str">
        <f t="shared" si="12"/>
        <v>12R3</v>
      </c>
      <c r="P39" s="132" t="str">
        <f t="shared" si="13"/>
        <v>8R3</v>
      </c>
      <c r="Q39" s="132">
        <f ca="1">OFFSET(TeamsData!O$2,E39-1,M39-1)</f>
        <v>80</v>
      </c>
      <c r="R39" s="132">
        <f ca="1">OFFSET(TeamsData!O$2,I39-1,N39-1)</f>
        <v>80</v>
      </c>
    </row>
    <row r="40" spans="1:18" ht="15" customHeight="1">
      <c r="A40" s="302"/>
      <c r="B40" s="113">
        <v>33</v>
      </c>
      <c r="C40" s="283">
        <f>C39+(Info!D$29/(24*60))</f>
        <v>0.6701388888888888</v>
      </c>
      <c r="D40" s="283" t="s">
        <v>89</v>
      </c>
      <c r="E40" s="281">
        <v>7</v>
      </c>
      <c r="F40" s="127" t="str">
        <f>LOOKUP(E40,Info!$A$2:$B$25)</f>
        <v>Fortune Cookies</v>
      </c>
      <c r="G40" s="316">
        <f t="shared" si="14"/>
        <v>121</v>
      </c>
      <c r="H40" s="113" t="s">
        <v>90</v>
      </c>
      <c r="I40" s="113">
        <v>10</v>
      </c>
      <c r="J40" s="127" t="str">
        <f>LOOKUP(I40,Info!$A$2:$B$25)</f>
        <v>Lightning Legos</v>
      </c>
      <c r="K40" s="316">
        <f t="shared" si="15"/>
        <v>105</v>
      </c>
      <c r="L40" s="321"/>
      <c r="M40" s="132">
        <f>COUNTIF(E$2:E40,E40)+COUNTIF(I$2:I40,E40)</f>
        <v>3</v>
      </c>
      <c r="N40" s="132">
        <f>COUNTIF(E$2:E40,I40)+COUNTIF(I$2:I40,I40)</f>
        <v>3</v>
      </c>
      <c r="O40" s="132" t="str">
        <f t="shared" si="12"/>
        <v>7R3</v>
      </c>
      <c r="P40" s="132" t="str">
        <f t="shared" si="13"/>
        <v>10R3</v>
      </c>
      <c r="Q40" s="132">
        <f ca="1">OFFSET(TeamsData!O$2,E40-1,M40-1)</f>
        <v>121</v>
      </c>
      <c r="R40" s="132">
        <f ca="1">OFFSET(TeamsData!O$2,I40-1,N40-1)</f>
        <v>105</v>
      </c>
    </row>
    <row r="41" spans="1:18" ht="15" customHeight="1">
      <c r="A41" s="302"/>
      <c r="B41" s="113">
        <v>34</v>
      </c>
      <c r="C41" s="283">
        <f>C40+(Info!D$29/(24*60))</f>
        <v>0.6729166666666666</v>
      </c>
      <c r="D41" s="283" t="s">
        <v>85</v>
      </c>
      <c r="E41" s="281">
        <v>17</v>
      </c>
      <c r="F41" s="127" t="str">
        <f>LOOKUP(E41,Info!$A$2:$B$25)</f>
        <v>Springer_Starbots</v>
      </c>
      <c r="G41" s="316">
        <f t="shared" si="14"/>
        <v>0</v>
      </c>
      <c r="H41" s="113" t="s">
        <v>86</v>
      </c>
      <c r="I41" s="113">
        <v>15</v>
      </c>
      <c r="J41" s="127" t="str">
        <f>LOOKUP(I41,Info!$A$2:$B$25)</f>
        <v>Lego_Sages</v>
      </c>
      <c r="K41" s="316">
        <f t="shared" si="15"/>
        <v>105</v>
      </c>
      <c r="L41" s="321"/>
      <c r="M41" s="132">
        <f>COUNTIF(E$2:E41,E41)+COUNTIF(I$2:I41,E41)</f>
        <v>3</v>
      </c>
      <c r="N41" s="132">
        <f>COUNTIF(E$2:E41,I41)+COUNTIF(I$2:I41,I41)</f>
        <v>3</v>
      </c>
      <c r="O41" s="132" t="str">
        <f t="shared" si="12"/>
        <v>17R3</v>
      </c>
      <c r="P41" s="132" t="str">
        <f t="shared" si="13"/>
        <v>15R3</v>
      </c>
      <c r="Q41" s="132">
        <f ca="1">OFFSET(TeamsData!O$2,E41-1,M41-1)</f>
        <v>0</v>
      </c>
      <c r="R41" s="132">
        <f ca="1">OFFSET(TeamsData!O$2,I41-1,N41-1)</f>
        <v>105</v>
      </c>
    </row>
    <row r="42" spans="1:18" ht="15" customHeight="1">
      <c r="A42" s="302"/>
      <c r="B42" s="113">
        <v>35</v>
      </c>
      <c r="C42" s="283">
        <f>C41+(Info!D$29/(24*60))</f>
        <v>0.6756944444444444</v>
      </c>
      <c r="D42" s="283" t="s">
        <v>87</v>
      </c>
      <c r="E42" s="281">
        <v>18</v>
      </c>
      <c r="F42" s="127" t="str">
        <f>LOOKUP(E42,Info!$A$2:$B$25)</f>
        <v>Lego_Lightning</v>
      </c>
      <c r="G42" s="316">
        <f t="shared" si="14"/>
        <v>60</v>
      </c>
      <c r="H42" s="113" t="s">
        <v>88</v>
      </c>
      <c r="I42" s="113">
        <v>14</v>
      </c>
      <c r="J42" s="127" t="str">
        <f>LOOKUP(I42,Info!$A$2:$B$25)</f>
        <v>Master_MindStorms</v>
      </c>
      <c r="K42" s="316">
        <f t="shared" si="15"/>
        <v>15</v>
      </c>
      <c r="L42" s="321"/>
      <c r="M42" s="132">
        <f>COUNTIF(E$2:E42,E42)+COUNTIF(I$2:I42,E42)</f>
        <v>3</v>
      </c>
      <c r="N42" s="132">
        <f>COUNTIF(E$2:E42,I42)+COUNTIF(I$2:I42,I42)</f>
        <v>3</v>
      </c>
      <c r="O42" s="132" t="str">
        <f t="shared" si="12"/>
        <v>18R3</v>
      </c>
      <c r="P42" s="132" t="str">
        <f t="shared" si="13"/>
        <v>14R3</v>
      </c>
      <c r="Q42" s="132">
        <f ca="1">OFFSET(TeamsData!O$2,E42-1,M42-1)</f>
        <v>60</v>
      </c>
      <c r="R42" s="132">
        <f ca="1">OFFSET(TeamsData!O$2,I42-1,N42-1)</f>
        <v>15</v>
      </c>
    </row>
    <row r="43" spans="1:18" ht="15" customHeight="1">
      <c r="A43" s="303"/>
      <c r="B43" s="113">
        <v>36</v>
      </c>
      <c r="C43" s="283">
        <f>C42+(Info!D$29/(24*60))</f>
        <v>0.6784722222222221</v>
      </c>
      <c r="D43" s="283" t="s">
        <v>89</v>
      </c>
      <c r="E43" s="281">
        <v>13</v>
      </c>
      <c r="F43" s="127" t="str">
        <f>LOOKUP(E43,Info!$A$2:$B$25)</f>
        <v>Lego_Lords</v>
      </c>
      <c r="G43" s="316">
        <f t="shared" si="14"/>
        <v>125</v>
      </c>
      <c r="H43" s="113" t="s">
        <v>90</v>
      </c>
      <c r="I43" s="113">
        <v>16</v>
      </c>
      <c r="J43" s="127" t="str">
        <f>LOOKUP(I43,Info!$A$2:$B$25)</f>
        <v>St, Joseph Atherton</v>
      </c>
      <c r="K43" s="316">
        <f t="shared" si="15"/>
        <v>90</v>
      </c>
      <c r="L43" s="321"/>
      <c r="M43" s="132">
        <f>COUNTIF(E$2:E43,E43)+COUNTIF(I$2:I43,E43)</f>
        <v>3</v>
      </c>
      <c r="N43" s="132">
        <f>COUNTIF(E$2:E43,I43)+COUNTIF(I$2:I43,I43)</f>
        <v>3</v>
      </c>
      <c r="O43" s="132" t="str">
        <f t="shared" si="12"/>
        <v>13R3</v>
      </c>
      <c r="P43" s="132" t="str">
        <f t="shared" si="13"/>
        <v>16R3</v>
      </c>
      <c r="Q43" s="132">
        <f ca="1">OFFSET(TeamsData!O$2,E43-1,M43-1)</f>
        <v>125</v>
      </c>
      <c r="R43" s="132">
        <f ca="1">OFFSET(TeamsData!O$2,I43-1,N43-1)</f>
        <v>90</v>
      </c>
    </row>
    <row r="44" spans="1:12" ht="12.75">
      <c r="A44" s="132"/>
      <c r="B44" s="132"/>
      <c r="C44" s="132"/>
      <c r="D44" s="132"/>
      <c r="E44" s="325"/>
      <c r="F44" s="132"/>
      <c r="G44" s="132"/>
      <c r="H44" s="324"/>
      <c r="I44" s="324"/>
      <c r="J44" s="132"/>
      <c r="K44" s="324"/>
      <c r="L44" s="324"/>
    </row>
    <row r="45" spans="1:12" ht="12.75">
      <c r="A45" s="132"/>
      <c r="B45" s="132"/>
      <c r="C45" s="132"/>
      <c r="D45" s="132"/>
      <c r="E45" s="325"/>
      <c r="F45" s="132"/>
      <c r="G45" s="132"/>
      <c r="H45" s="324"/>
      <c r="I45" s="324"/>
      <c r="J45" s="132"/>
      <c r="K45" s="324"/>
      <c r="L45" s="324"/>
    </row>
  </sheetData>
  <conditionalFormatting sqref="G13:G21 G2:G10 G24:G32 G35:G43">
    <cfRule type="expression" priority="1" dxfId="7" stopIfTrue="1">
      <formula>M2=1</formula>
    </cfRule>
    <cfRule type="expression" priority="2" dxfId="6" stopIfTrue="1">
      <formula>M2=2</formula>
    </cfRule>
    <cfRule type="expression" priority="3" dxfId="8" stopIfTrue="1">
      <formula>M2=3</formula>
    </cfRule>
  </conditionalFormatting>
  <conditionalFormatting sqref="K13:L21 K2:L10 K24:L32 K35:L43">
    <cfRule type="expression" priority="4" dxfId="7" stopIfTrue="1">
      <formula>N2=1</formula>
    </cfRule>
    <cfRule type="expression" priority="5" dxfId="6" stopIfTrue="1">
      <formula>N2=2</formula>
    </cfRule>
    <cfRule type="expression" priority="6" dxfId="8" stopIfTrue="1">
      <formula>N2=3</formula>
    </cfRule>
  </conditionalFormatting>
  <printOptions/>
  <pageMargins left="0.47" right="0.27" top="1" bottom="1" header="0.5" footer="0.5"/>
  <pageSetup fitToHeight="1" fitToWidth="1" horizontalDpi="600" verticalDpi="6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7"/>
  <dimension ref="A1:AC75"/>
  <sheetViews>
    <sheetView workbookViewId="0" topLeftCell="A1">
      <selection activeCell="B12" sqref="B12"/>
    </sheetView>
  </sheetViews>
  <sheetFormatPr defaultColWidth="9.140625" defaultRowHeight="12.75"/>
  <cols>
    <col min="1" max="1" width="2.8515625" style="73" customWidth="1"/>
    <col min="2" max="2" width="18.00390625" style="73" customWidth="1"/>
    <col min="3" max="3" width="2.8515625" style="73" customWidth="1"/>
    <col min="4" max="4" width="6.8515625" style="73" customWidth="1"/>
    <col min="5" max="25" width="4.421875" style="73" customWidth="1"/>
    <col min="26" max="27" width="1.421875" style="73" customWidth="1"/>
    <col min="28" max="28" width="5.7109375" style="73" customWidth="1"/>
    <col min="29" max="16384" width="9.140625" style="73" customWidth="1"/>
  </cols>
  <sheetData>
    <row r="1" spans="1:27" ht="73.5" customHeight="1" thickBot="1">
      <c r="A1" s="71" t="s">
        <v>50</v>
      </c>
      <c r="B1" s="72" t="s">
        <v>1</v>
      </c>
      <c r="C1" s="71" t="s">
        <v>51</v>
      </c>
      <c r="D1" s="72" t="s">
        <v>52</v>
      </c>
      <c r="E1" s="71" t="str">
        <f>Worksheet!A3</f>
        <v>gray balls @ reservoir</v>
      </c>
      <c r="F1" s="71" t="str">
        <f>Worksheet!A4</f>
        <v>levees up, on red shore</v>
      </c>
      <c r="G1" s="71" t="str">
        <f>Worksheet!A5</f>
        <v>levees up, on green shore</v>
      </c>
      <c r="H1" s="71" t="str">
        <f>Worksheet!A6</f>
        <v>places with 3+ people together</v>
      </c>
      <c r="I1" s="71" t="str">
        <f>Worksheet!A7</f>
        <v>both insulation @ green grid</v>
      </c>
      <c r="J1" s="71" t="str">
        <f>Worksheet!A8</f>
        <v>bicycle @ green grid</v>
      </c>
      <c r="K1" s="71" t="str">
        <f>Worksheet!A9</f>
        <v>snowmobile @ ice</v>
      </c>
      <c r="L1" s="71" t="str">
        <f>Worksheet!A10</f>
        <v>laptop @ green grid</v>
      </c>
      <c r="M1" s="71" t="str">
        <f>Worksheet!A11</f>
        <v>yellow ball @ ice or reservoir</v>
      </c>
      <c r="N1" s="71" t="str">
        <f>Worksheet!A12</f>
        <v>bear @ ice</v>
      </c>
      <c r="O1" s="71" t="str">
        <f>Worksheet!A13</f>
        <v>robot beat clock</v>
      </c>
      <c r="P1" s="71" t="str">
        <f>Worksheet!A14</f>
        <v>storm tripped</v>
      </c>
      <c r="Q1" s="71" t="str">
        <f>Worksheet!A15</f>
        <v>barrier up</v>
      </c>
      <c r="R1" s="71" t="str">
        <f>Worksheet!A16</f>
        <v>rig @ ice</v>
      </c>
      <c r="S1" s="71" t="str">
        <f>Worksheet!A17</f>
        <v>drill assembly up</v>
      </c>
      <c r="T1" s="71" t="str">
        <f>Worksheet!A18</f>
        <v>lights off</v>
      </c>
      <c r="U1" s="71" t="str">
        <f>Worksheet!A19</f>
        <v>core sample pulled</v>
      </c>
      <c r="V1" s="71" t="str">
        <f>Worksheet!A20</f>
        <v>house elevated</v>
      </c>
      <c r="W1" s="71" t="str">
        <f>Worksheet!A21</f>
        <v>window open</v>
      </c>
      <c r="X1" s="71" t="str">
        <f>Worksheet!A22</f>
        <v>ice buoy @ ice</v>
      </c>
      <c r="Y1" s="71" t="str">
        <f>Worksheet!A23</f>
        <v>arrows agree</v>
      </c>
      <c r="Z1" s="92"/>
      <c r="AA1" s="92"/>
    </row>
    <row r="2" spans="1:28" ht="12" thickBot="1">
      <c r="A2" s="74">
        <f>Worksheet!N2</f>
        <v>0</v>
      </c>
      <c r="B2" s="74" t="e">
        <f>INDEX(Teams!C8:C87,A2)</f>
        <v>#VALUE!</v>
      </c>
      <c r="C2" s="75">
        <f>IF(A2,COUNTIF(A4:A963,A2)+1,"")</f>
      </c>
      <c r="D2" s="76" t="str">
        <f>Worksheet!C25</f>
        <v>MISSING INPUT</v>
      </c>
      <c r="E2" s="77">
        <f>Worksheet!H3</f>
      </c>
      <c r="F2" s="78">
        <f>Worksheet!H4</f>
      </c>
      <c r="G2" s="78">
        <f>Worksheet!H5</f>
      </c>
      <c r="H2" s="78">
        <f>Worksheet!H6</f>
      </c>
      <c r="I2" s="78">
        <f>Worksheet!H7</f>
      </c>
      <c r="J2" s="78">
        <f>Worksheet!H8</f>
      </c>
      <c r="K2" s="78">
        <f>Worksheet!H9</f>
      </c>
      <c r="L2" s="78">
        <f>Worksheet!H10</f>
      </c>
      <c r="M2" s="78">
        <f>Worksheet!H11</f>
      </c>
      <c r="N2" s="78">
        <f>Worksheet!H12</f>
      </c>
      <c r="O2" s="78">
        <f>Worksheet!H13</f>
      </c>
      <c r="P2" s="96">
        <f>Worksheet!H14</f>
      </c>
      <c r="Q2" s="78">
        <f>Worksheet!H15</f>
      </c>
      <c r="R2" s="78">
        <f>Worksheet!H16</f>
      </c>
      <c r="S2" s="78">
        <f>Worksheet!H17</f>
      </c>
      <c r="T2" s="78">
        <f>Worksheet!H18</f>
      </c>
      <c r="U2" s="78">
        <f>Worksheet!H19</f>
      </c>
      <c r="V2" s="78">
        <f>Worksheet!H20</f>
      </c>
      <c r="W2" s="78">
        <f>Worksheet!H21</f>
      </c>
      <c r="X2" s="78">
        <f>Worksheet!H22</f>
      </c>
      <c r="Y2" s="78">
        <f>Worksheet!H23</f>
      </c>
      <c r="Z2" s="93"/>
      <c r="AA2" s="93"/>
      <c r="AB2" s="95" t="str">
        <f>A2&amp;"R"&amp;C2</f>
        <v>0R</v>
      </c>
    </row>
    <row r="3" spans="1:29" ht="12" thickBot="1">
      <c r="A3" s="91"/>
      <c r="B3" s="79"/>
      <c r="C3" s="79"/>
      <c r="D3" s="79"/>
      <c r="E3" s="80"/>
      <c r="F3" s="79"/>
      <c r="G3" s="79"/>
      <c r="H3" s="79"/>
      <c r="I3" s="79"/>
      <c r="J3" s="79"/>
      <c r="K3" s="79"/>
      <c r="L3" s="79"/>
      <c r="M3" s="79"/>
      <c r="N3" s="79"/>
      <c r="O3" s="79"/>
      <c r="P3" s="81"/>
      <c r="Q3" s="79"/>
      <c r="R3" s="79"/>
      <c r="S3" s="79"/>
      <c r="T3" s="79"/>
      <c r="U3" s="79"/>
      <c r="V3" s="79"/>
      <c r="W3" s="79"/>
      <c r="X3" s="79"/>
      <c r="Y3" s="94"/>
      <c r="Z3" s="93"/>
      <c r="AA3" s="93"/>
      <c r="AB3" s="93"/>
      <c r="AC3" s="93"/>
    </row>
    <row r="4" spans="1:28" ht="11.25">
      <c r="A4" s="82">
        <v>7</v>
      </c>
      <c r="B4" s="82" t="s">
        <v>97</v>
      </c>
      <c r="C4" s="82">
        <v>1</v>
      </c>
      <c r="D4" s="97">
        <v>50</v>
      </c>
      <c r="E4" s="97">
        <v>0</v>
      </c>
      <c r="F4" s="97">
        <v>15</v>
      </c>
      <c r="G4" s="97">
        <v>0</v>
      </c>
      <c r="H4" s="97">
        <v>20</v>
      </c>
      <c r="I4" s="97">
        <v>0</v>
      </c>
      <c r="J4" s="97">
        <v>0</v>
      </c>
      <c r="K4" s="97">
        <v>0</v>
      </c>
      <c r="L4" s="97">
        <v>0</v>
      </c>
      <c r="M4" s="97">
        <v>0</v>
      </c>
      <c r="N4" s="97">
        <v>0</v>
      </c>
      <c r="O4" s="97">
        <v>0</v>
      </c>
      <c r="P4" s="97">
        <v>0</v>
      </c>
      <c r="Q4" s="97">
        <v>15</v>
      </c>
      <c r="R4" s="97">
        <v>0</v>
      </c>
      <c r="S4" s="97">
        <v>0</v>
      </c>
      <c r="T4" s="97">
        <v>0</v>
      </c>
      <c r="U4" s="97">
        <v>0</v>
      </c>
      <c r="V4" s="97">
        <v>0</v>
      </c>
      <c r="W4" s="97">
        <v>0</v>
      </c>
      <c r="X4" s="97">
        <v>0</v>
      </c>
      <c r="Y4" s="97">
        <v>0</v>
      </c>
      <c r="Z4" s="93"/>
      <c r="AA4" s="93"/>
      <c r="AB4" s="73" t="s">
        <v>148</v>
      </c>
    </row>
    <row r="5" spans="1:28" ht="11.25">
      <c r="A5" s="83">
        <v>8</v>
      </c>
      <c r="B5" s="83" t="s">
        <v>98</v>
      </c>
      <c r="C5" s="83">
        <v>1</v>
      </c>
      <c r="D5" s="98">
        <v>70</v>
      </c>
      <c r="E5" s="98">
        <v>10</v>
      </c>
      <c r="F5" s="98">
        <v>10</v>
      </c>
      <c r="G5" s="98">
        <v>0</v>
      </c>
      <c r="H5" s="98">
        <v>10</v>
      </c>
      <c r="I5" s="98">
        <v>10</v>
      </c>
      <c r="J5" s="98">
        <v>10</v>
      </c>
      <c r="K5" s="98">
        <v>0</v>
      </c>
      <c r="L5" s="98">
        <v>0</v>
      </c>
      <c r="M5" s="98">
        <v>0</v>
      </c>
      <c r="N5" s="98">
        <v>0</v>
      </c>
      <c r="O5" s="98">
        <v>0</v>
      </c>
      <c r="P5" s="98">
        <v>0</v>
      </c>
      <c r="Q5" s="98">
        <v>0</v>
      </c>
      <c r="R5" s="98">
        <v>0</v>
      </c>
      <c r="S5" s="98">
        <v>0</v>
      </c>
      <c r="T5" s="98">
        <v>0</v>
      </c>
      <c r="U5" s="98">
        <v>20</v>
      </c>
      <c r="V5" s="98">
        <v>0</v>
      </c>
      <c r="W5" s="98">
        <v>0</v>
      </c>
      <c r="X5" s="98">
        <v>0</v>
      </c>
      <c r="Y5" s="98">
        <v>0</v>
      </c>
      <c r="Z5" s="93"/>
      <c r="AA5" s="93"/>
      <c r="AB5" s="73" t="s">
        <v>149</v>
      </c>
    </row>
    <row r="6" spans="1:28" ht="11.25">
      <c r="A6" s="83">
        <v>11</v>
      </c>
      <c r="B6" s="83" t="s">
        <v>101</v>
      </c>
      <c r="C6" s="83">
        <v>1</v>
      </c>
      <c r="D6" s="98">
        <v>90</v>
      </c>
      <c r="E6" s="98">
        <v>5</v>
      </c>
      <c r="F6" s="98">
        <v>15</v>
      </c>
      <c r="G6" s="98">
        <v>0</v>
      </c>
      <c r="H6" s="98">
        <v>20</v>
      </c>
      <c r="I6" s="98">
        <v>0</v>
      </c>
      <c r="J6" s="98">
        <v>10</v>
      </c>
      <c r="K6" s="98">
        <v>0</v>
      </c>
      <c r="L6" s="98">
        <v>0</v>
      </c>
      <c r="M6" s="98">
        <v>0</v>
      </c>
      <c r="N6" s="98">
        <v>15</v>
      </c>
      <c r="O6" s="98">
        <v>10</v>
      </c>
      <c r="P6" s="98">
        <v>15</v>
      </c>
      <c r="Q6" s="98">
        <v>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  <c r="W6" s="98">
        <v>0</v>
      </c>
      <c r="X6" s="98">
        <v>0</v>
      </c>
      <c r="Y6" s="98">
        <v>0</v>
      </c>
      <c r="Z6" s="93"/>
      <c r="AA6" s="93"/>
      <c r="AB6" s="73" t="s">
        <v>151</v>
      </c>
    </row>
    <row r="7" spans="1:28" ht="11.25">
      <c r="A7" s="83">
        <v>12</v>
      </c>
      <c r="B7" s="83" t="s">
        <v>102</v>
      </c>
      <c r="C7" s="83">
        <v>1</v>
      </c>
      <c r="D7" s="98">
        <v>55</v>
      </c>
      <c r="E7" s="98">
        <v>5</v>
      </c>
      <c r="F7" s="98">
        <v>15</v>
      </c>
      <c r="G7" s="98">
        <v>0</v>
      </c>
      <c r="H7" s="98">
        <v>0</v>
      </c>
      <c r="I7" s="98">
        <v>10</v>
      </c>
      <c r="J7" s="98">
        <v>10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15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  <c r="X7" s="98">
        <v>0</v>
      </c>
      <c r="Y7" s="98">
        <v>0</v>
      </c>
      <c r="Z7" s="93"/>
      <c r="AA7" s="93"/>
      <c r="AB7" s="73" t="s">
        <v>152</v>
      </c>
    </row>
    <row r="8" spans="1:28" ht="11.25">
      <c r="A8" s="83">
        <v>9</v>
      </c>
      <c r="B8" s="83" t="s">
        <v>99</v>
      </c>
      <c r="C8" s="83">
        <v>1</v>
      </c>
      <c r="D8" s="98">
        <v>65</v>
      </c>
      <c r="E8" s="98">
        <v>15</v>
      </c>
      <c r="F8" s="98">
        <v>15</v>
      </c>
      <c r="G8" s="98">
        <v>0</v>
      </c>
      <c r="H8" s="98">
        <v>10</v>
      </c>
      <c r="I8" s="98">
        <v>0</v>
      </c>
      <c r="J8" s="98">
        <v>10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15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  <c r="X8" s="98">
        <v>0</v>
      </c>
      <c r="Y8" s="98">
        <v>0</v>
      </c>
      <c r="Z8" s="93"/>
      <c r="AA8" s="93"/>
      <c r="AB8" s="73" t="s">
        <v>153</v>
      </c>
    </row>
    <row r="9" spans="1:28" ht="11.25">
      <c r="A9" s="83">
        <v>10</v>
      </c>
      <c r="B9" s="83" t="s">
        <v>100</v>
      </c>
      <c r="C9" s="83">
        <v>1</v>
      </c>
      <c r="D9" s="98">
        <v>80</v>
      </c>
      <c r="E9" s="98">
        <v>5</v>
      </c>
      <c r="F9" s="98">
        <v>15</v>
      </c>
      <c r="G9" s="98">
        <v>0</v>
      </c>
      <c r="H9" s="98">
        <v>10</v>
      </c>
      <c r="I9" s="98">
        <v>10</v>
      </c>
      <c r="J9" s="98">
        <v>10</v>
      </c>
      <c r="K9" s="98">
        <v>10</v>
      </c>
      <c r="L9" s="98">
        <v>10</v>
      </c>
      <c r="M9" s="98">
        <v>0</v>
      </c>
      <c r="N9" s="98">
        <v>10</v>
      </c>
      <c r="O9" s="98">
        <v>0</v>
      </c>
      <c r="P9" s="98">
        <v>0</v>
      </c>
      <c r="Q9" s="98">
        <v>0</v>
      </c>
      <c r="R9" s="98">
        <v>0</v>
      </c>
      <c r="S9" s="98">
        <v>0</v>
      </c>
      <c r="T9" s="98">
        <v>0</v>
      </c>
      <c r="U9" s="98">
        <v>0</v>
      </c>
      <c r="V9" s="98">
        <v>0</v>
      </c>
      <c r="W9" s="98">
        <v>0</v>
      </c>
      <c r="X9" s="98">
        <v>0</v>
      </c>
      <c r="Y9" s="98">
        <v>0</v>
      </c>
      <c r="Z9" s="93"/>
      <c r="AA9" s="93"/>
      <c r="AB9" s="73" t="s">
        <v>154</v>
      </c>
    </row>
    <row r="10" spans="1:28" ht="11.25">
      <c r="A10" s="83">
        <v>13</v>
      </c>
      <c r="B10" s="83" t="s">
        <v>103</v>
      </c>
      <c r="C10" s="83">
        <v>1</v>
      </c>
      <c r="D10" s="98">
        <v>135</v>
      </c>
      <c r="E10" s="98">
        <v>5</v>
      </c>
      <c r="F10" s="98">
        <v>35</v>
      </c>
      <c r="G10" s="98">
        <v>0</v>
      </c>
      <c r="H10" s="98">
        <v>30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8">
        <v>10</v>
      </c>
      <c r="O10" s="98">
        <v>15</v>
      </c>
      <c r="P10" s="98">
        <v>15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v>0</v>
      </c>
      <c r="W10" s="98">
        <v>25</v>
      </c>
      <c r="X10" s="98">
        <v>0</v>
      </c>
      <c r="Y10" s="98">
        <v>0</v>
      </c>
      <c r="Z10" s="93"/>
      <c r="AA10" s="93"/>
      <c r="AB10" s="73" t="s">
        <v>155</v>
      </c>
    </row>
    <row r="11" spans="1:28" ht="11.25">
      <c r="A11" s="83">
        <v>14</v>
      </c>
      <c r="B11" s="83" t="s">
        <v>104</v>
      </c>
      <c r="C11" s="83">
        <v>1</v>
      </c>
      <c r="D11" s="98">
        <v>45</v>
      </c>
      <c r="E11" s="98">
        <v>0</v>
      </c>
      <c r="F11" s="98">
        <v>0</v>
      </c>
      <c r="G11" s="98">
        <v>0</v>
      </c>
      <c r="H11" s="98">
        <v>10</v>
      </c>
      <c r="I11" s="98">
        <v>0</v>
      </c>
      <c r="J11" s="98">
        <v>10</v>
      </c>
      <c r="K11" s="98">
        <v>0</v>
      </c>
      <c r="L11" s="98">
        <v>0</v>
      </c>
      <c r="M11" s="98">
        <v>0</v>
      </c>
      <c r="N11" s="98">
        <v>10</v>
      </c>
      <c r="O11" s="98">
        <v>0</v>
      </c>
      <c r="P11" s="98">
        <v>15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v>0</v>
      </c>
      <c r="W11" s="98">
        <v>0</v>
      </c>
      <c r="X11" s="98">
        <v>0</v>
      </c>
      <c r="Y11" s="98">
        <v>0</v>
      </c>
      <c r="Z11" s="93"/>
      <c r="AA11" s="93"/>
      <c r="AB11" s="73" t="s">
        <v>156</v>
      </c>
    </row>
    <row r="12" spans="1:28" ht="11.25">
      <c r="A12" s="83">
        <v>15</v>
      </c>
      <c r="B12" s="83" t="s">
        <v>105</v>
      </c>
      <c r="C12" s="83">
        <v>1</v>
      </c>
      <c r="D12" s="98">
        <v>110</v>
      </c>
      <c r="E12" s="98">
        <v>10</v>
      </c>
      <c r="F12" s="98">
        <v>20</v>
      </c>
      <c r="G12" s="98">
        <v>0</v>
      </c>
      <c r="H12" s="98">
        <v>10</v>
      </c>
      <c r="I12" s="98">
        <v>10</v>
      </c>
      <c r="J12" s="98">
        <v>10</v>
      </c>
      <c r="K12" s="98">
        <v>10</v>
      </c>
      <c r="L12" s="98">
        <v>0</v>
      </c>
      <c r="M12" s="98">
        <v>0</v>
      </c>
      <c r="N12" s="98">
        <v>10</v>
      </c>
      <c r="O12" s="98">
        <v>15</v>
      </c>
      <c r="P12" s="98">
        <v>15</v>
      </c>
      <c r="Q12" s="98">
        <v>0</v>
      </c>
      <c r="R12" s="98">
        <v>0</v>
      </c>
      <c r="S12" s="98">
        <v>0</v>
      </c>
      <c r="T12" s="98">
        <v>0</v>
      </c>
      <c r="U12" s="98">
        <v>0</v>
      </c>
      <c r="V12" s="98">
        <v>0</v>
      </c>
      <c r="W12" s="98">
        <v>0</v>
      </c>
      <c r="X12" s="98">
        <v>0</v>
      </c>
      <c r="Y12" s="98">
        <v>0</v>
      </c>
      <c r="Z12" s="93"/>
      <c r="AA12" s="93"/>
      <c r="AB12" s="73" t="s">
        <v>157</v>
      </c>
    </row>
    <row r="13" spans="1:28" ht="11.25">
      <c r="A13" s="83">
        <v>17</v>
      </c>
      <c r="B13" s="83" t="s">
        <v>107</v>
      </c>
      <c r="C13" s="83">
        <v>1</v>
      </c>
      <c r="D13" s="98">
        <v>45</v>
      </c>
      <c r="E13" s="98">
        <v>0</v>
      </c>
      <c r="F13" s="98">
        <v>15</v>
      </c>
      <c r="G13" s="98">
        <v>0</v>
      </c>
      <c r="H13" s="98">
        <v>0</v>
      </c>
      <c r="I13" s="98">
        <v>0</v>
      </c>
      <c r="J13" s="98">
        <v>0</v>
      </c>
      <c r="K13" s="98">
        <v>0</v>
      </c>
      <c r="L13" s="98">
        <v>0</v>
      </c>
      <c r="M13" s="98">
        <v>0</v>
      </c>
      <c r="N13" s="98">
        <v>0</v>
      </c>
      <c r="O13" s="98">
        <v>15</v>
      </c>
      <c r="P13" s="98">
        <v>15</v>
      </c>
      <c r="Q13" s="98">
        <v>0</v>
      </c>
      <c r="R13" s="98">
        <v>0</v>
      </c>
      <c r="S13" s="98">
        <v>0</v>
      </c>
      <c r="T13" s="98">
        <v>0</v>
      </c>
      <c r="U13" s="98">
        <v>0</v>
      </c>
      <c r="V13" s="98">
        <v>0</v>
      </c>
      <c r="W13" s="98">
        <v>0</v>
      </c>
      <c r="X13" s="98">
        <v>0</v>
      </c>
      <c r="Y13" s="98">
        <v>0</v>
      </c>
      <c r="Z13" s="93"/>
      <c r="AA13" s="93"/>
      <c r="AB13" s="73" t="s">
        <v>158</v>
      </c>
    </row>
    <row r="14" spans="1:28" ht="11.25">
      <c r="A14" s="83">
        <v>18</v>
      </c>
      <c r="B14" s="83" t="s">
        <v>108</v>
      </c>
      <c r="C14" s="83">
        <v>1</v>
      </c>
      <c r="D14" s="98">
        <v>80</v>
      </c>
      <c r="E14" s="98">
        <v>0</v>
      </c>
      <c r="F14" s="98">
        <v>15</v>
      </c>
      <c r="G14" s="98">
        <v>0</v>
      </c>
      <c r="H14" s="98">
        <v>10</v>
      </c>
      <c r="I14" s="98">
        <v>0</v>
      </c>
      <c r="J14" s="98">
        <v>0</v>
      </c>
      <c r="K14" s="98">
        <v>10</v>
      </c>
      <c r="L14" s="98">
        <v>0</v>
      </c>
      <c r="M14" s="98">
        <v>0</v>
      </c>
      <c r="N14" s="98">
        <v>10</v>
      </c>
      <c r="O14" s="98">
        <v>0</v>
      </c>
      <c r="P14" s="98">
        <v>15</v>
      </c>
      <c r="Q14" s="98">
        <v>0</v>
      </c>
      <c r="R14" s="98">
        <v>0</v>
      </c>
      <c r="S14" s="98">
        <v>0</v>
      </c>
      <c r="T14" s="98">
        <v>0</v>
      </c>
      <c r="U14" s="98">
        <v>20</v>
      </c>
      <c r="V14" s="98">
        <v>0</v>
      </c>
      <c r="W14" s="98">
        <v>0</v>
      </c>
      <c r="X14" s="98">
        <v>0</v>
      </c>
      <c r="Y14" s="98">
        <v>0</v>
      </c>
      <c r="Z14" s="93"/>
      <c r="AA14" s="93"/>
      <c r="AB14" s="73" t="s">
        <v>159</v>
      </c>
    </row>
    <row r="15" spans="1:28" ht="11.25">
      <c r="A15" s="83">
        <v>20</v>
      </c>
      <c r="B15" s="83" t="s">
        <v>110</v>
      </c>
      <c r="C15" s="83">
        <v>1</v>
      </c>
      <c r="D15" s="98">
        <v>55</v>
      </c>
      <c r="E15" s="98">
        <v>0</v>
      </c>
      <c r="F15" s="98">
        <v>15</v>
      </c>
      <c r="G15" s="98">
        <v>0</v>
      </c>
      <c r="H15" s="98">
        <v>10</v>
      </c>
      <c r="I15" s="98">
        <v>0</v>
      </c>
      <c r="J15" s="98">
        <v>0</v>
      </c>
      <c r="K15" s="98">
        <v>10</v>
      </c>
      <c r="L15" s="98">
        <v>0</v>
      </c>
      <c r="M15" s="98">
        <v>0</v>
      </c>
      <c r="N15" s="98">
        <v>10</v>
      </c>
      <c r="O15" s="98">
        <v>10</v>
      </c>
      <c r="P15" s="98">
        <v>0</v>
      </c>
      <c r="Q15" s="98">
        <v>0</v>
      </c>
      <c r="R15" s="98">
        <v>0</v>
      </c>
      <c r="S15" s="98">
        <v>0</v>
      </c>
      <c r="T15" s="98">
        <v>0</v>
      </c>
      <c r="U15" s="98">
        <v>0</v>
      </c>
      <c r="V15" s="98">
        <v>0</v>
      </c>
      <c r="W15" s="98">
        <v>0</v>
      </c>
      <c r="X15" s="98">
        <v>0</v>
      </c>
      <c r="Y15" s="98">
        <v>0</v>
      </c>
      <c r="Z15" s="93"/>
      <c r="AA15" s="93"/>
      <c r="AB15" s="73" t="s">
        <v>160</v>
      </c>
    </row>
    <row r="16" spans="1:28" ht="11.25">
      <c r="A16" s="83">
        <v>19</v>
      </c>
      <c r="B16" s="83" t="s">
        <v>109</v>
      </c>
      <c r="C16" s="83">
        <v>1</v>
      </c>
      <c r="D16" s="98">
        <v>30</v>
      </c>
      <c r="E16" s="98">
        <v>5</v>
      </c>
      <c r="F16" s="98">
        <v>15</v>
      </c>
      <c r="G16" s="98">
        <v>0</v>
      </c>
      <c r="H16" s="98">
        <v>10</v>
      </c>
      <c r="I16" s="98">
        <v>0</v>
      </c>
      <c r="J16" s="98">
        <v>0</v>
      </c>
      <c r="K16" s="98">
        <v>0</v>
      </c>
      <c r="L16" s="98">
        <v>0</v>
      </c>
      <c r="M16" s="98">
        <v>0</v>
      </c>
      <c r="N16" s="98">
        <v>0</v>
      </c>
      <c r="O16" s="98">
        <v>0</v>
      </c>
      <c r="P16" s="98">
        <v>0</v>
      </c>
      <c r="Q16" s="98">
        <v>0</v>
      </c>
      <c r="R16" s="98">
        <v>0</v>
      </c>
      <c r="S16" s="98">
        <v>0</v>
      </c>
      <c r="T16" s="98">
        <v>0</v>
      </c>
      <c r="U16" s="98">
        <v>0</v>
      </c>
      <c r="V16" s="98">
        <v>0</v>
      </c>
      <c r="W16" s="98">
        <v>0</v>
      </c>
      <c r="X16" s="98">
        <v>0</v>
      </c>
      <c r="Y16" s="98">
        <v>0</v>
      </c>
      <c r="Z16" s="93"/>
      <c r="AA16" s="93"/>
      <c r="AB16" s="73" t="s">
        <v>161</v>
      </c>
    </row>
    <row r="17" spans="1:28" ht="11.25">
      <c r="A17" s="83">
        <v>23</v>
      </c>
      <c r="B17" s="83" t="s">
        <v>113</v>
      </c>
      <c r="C17" s="83">
        <v>1</v>
      </c>
      <c r="D17" s="98">
        <v>96</v>
      </c>
      <c r="E17" s="98">
        <v>5</v>
      </c>
      <c r="F17" s="98">
        <v>15</v>
      </c>
      <c r="G17" s="98">
        <v>16</v>
      </c>
      <c r="H17" s="98">
        <v>20</v>
      </c>
      <c r="I17" s="98">
        <v>0</v>
      </c>
      <c r="J17" s="98">
        <v>10</v>
      </c>
      <c r="K17" s="98">
        <v>0</v>
      </c>
      <c r="L17" s="98">
        <v>0</v>
      </c>
      <c r="M17" s="98">
        <v>0</v>
      </c>
      <c r="N17" s="98">
        <v>0</v>
      </c>
      <c r="O17" s="98">
        <v>0</v>
      </c>
      <c r="P17" s="98">
        <v>15</v>
      </c>
      <c r="Q17" s="98">
        <v>15</v>
      </c>
      <c r="R17" s="98">
        <v>0</v>
      </c>
      <c r="S17" s="98">
        <v>0</v>
      </c>
      <c r="T17" s="98">
        <v>0</v>
      </c>
      <c r="U17" s="98">
        <v>0</v>
      </c>
      <c r="V17" s="98">
        <v>0</v>
      </c>
      <c r="W17" s="98">
        <v>0</v>
      </c>
      <c r="X17" s="98">
        <v>0</v>
      </c>
      <c r="Y17" s="98">
        <v>0</v>
      </c>
      <c r="Z17" s="93"/>
      <c r="AA17" s="93"/>
      <c r="AB17" s="73" t="s">
        <v>162</v>
      </c>
    </row>
    <row r="18" spans="1:28" ht="11.25">
      <c r="A18" s="83">
        <v>24</v>
      </c>
      <c r="B18" s="83" t="s">
        <v>114</v>
      </c>
      <c r="C18" s="83">
        <v>1</v>
      </c>
      <c r="D18" s="98">
        <v>90</v>
      </c>
      <c r="E18" s="98">
        <v>0</v>
      </c>
      <c r="F18" s="98">
        <v>10</v>
      </c>
      <c r="G18" s="98">
        <v>0</v>
      </c>
      <c r="H18" s="98">
        <v>10</v>
      </c>
      <c r="I18" s="98">
        <v>10</v>
      </c>
      <c r="J18" s="98">
        <v>10</v>
      </c>
      <c r="K18" s="98">
        <v>10</v>
      </c>
      <c r="L18" s="98">
        <v>0</v>
      </c>
      <c r="M18" s="98">
        <v>0</v>
      </c>
      <c r="N18" s="98">
        <v>15</v>
      </c>
      <c r="O18" s="98">
        <v>10</v>
      </c>
      <c r="P18" s="98">
        <v>0</v>
      </c>
      <c r="Q18" s="98">
        <v>15</v>
      </c>
      <c r="R18" s="98">
        <v>0</v>
      </c>
      <c r="S18" s="98">
        <v>0</v>
      </c>
      <c r="T18" s="98">
        <v>0</v>
      </c>
      <c r="U18" s="98">
        <v>0</v>
      </c>
      <c r="V18" s="98">
        <v>0</v>
      </c>
      <c r="W18" s="98">
        <v>0</v>
      </c>
      <c r="X18" s="98">
        <v>0</v>
      </c>
      <c r="Y18" s="98">
        <v>0</v>
      </c>
      <c r="Z18" s="93"/>
      <c r="AA18" s="93"/>
      <c r="AB18" s="73" t="s">
        <v>163</v>
      </c>
    </row>
    <row r="19" spans="1:28" ht="11.25">
      <c r="A19" s="83">
        <v>21</v>
      </c>
      <c r="B19" s="83" t="s">
        <v>111</v>
      </c>
      <c r="C19" s="83">
        <v>1</v>
      </c>
      <c r="D19" s="98">
        <v>210</v>
      </c>
      <c r="E19" s="98">
        <v>5</v>
      </c>
      <c r="F19" s="98">
        <v>30</v>
      </c>
      <c r="G19" s="98">
        <v>0</v>
      </c>
      <c r="H19" s="98">
        <v>20</v>
      </c>
      <c r="I19" s="98">
        <v>10</v>
      </c>
      <c r="J19" s="98">
        <v>10</v>
      </c>
      <c r="K19" s="98">
        <v>10</v>
      </c>
      <c r="L19" s="98">
        <v>0</v>
      </c>
      <c r="M19" s="98">
        <v>0</v>
      </c>
      <c r="N19" s="98">
        <v>10</v>
      </c>
      <c r="O19" s="98">
        <v>15</v>
      </c>
      <c r="P19" s="98">
        <v>15</v>
      </c>
      <c r="Q19" s="98">
        <v>0</v>
      </c>
      <c r="R19" s="98">
        <v>0</v>
      </c>
      <c r="S19" s="98">
        <v>0</v>
      </c>
      <c r="T19" s="98">
        <v>0</v>
      </c>
      <c r="U19" s="98">
        <v>20</v>
      </c>
      <c r="V19" s="98">
        <v>0</v>
      </c>
      <c r="W19" s="98">
        <v>25</v>
      </c>
      <c r="X19" s="98">
        <v>0</v>
      </c>
      <c r="Y19" s="98">
        <v>40</v>
      </c>
      <c r="Z19" s="93"/>
      <c r="AA19" s="93"/>
      <c r="AB19" s="73" t="s">
        <v>164</v>
      </c>
    </row>
    <row r="20" spans="1:28" ht="11.25">
      <c r="A20" s="83">
        <v>22</v>
      </c>
      <c r="B20" s="83" t="s">
        <v>112</v>
      </c>
      <c r="C20" s="83">
        <v>1</v>
      </c>
      <c r="D20" s="98">
        <v>130</v>
      </c>
      <c r="E20" s="98">
        <v>5</v>
      </c>
      <c r="F20" s="98">
        <v>15</v>
      </c>
      <c r="G20" s="98">
        <v>0</v>
      </c>
      <c r="H20" s="98">
        <v>10</v>
      </c>
      <c r="I20" s="98">
        <v>10</v>
      </c>
      <c r="J20" s="98">
        <v>10</v>
      </c>
      <c r="K20" s="98">
        <v>10</v>
      </c>
      <c r="L20" s="98">
        <v>0</v>
      </c>
      <c r="M20" s="98">
        <v>0</v>
      </c>
      <c r="N20" s="98">
        <v>0</v>
      </c>
      <c r="O20" s="98">
        <v>0</v>
      </c>
      <c r="P20" s="98">
        <v>15</v>
      </c>
      <c r="Q20" s="98">
        <v>15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40</v>
      </c>
      <c r="Z20" s="93"/>
      <c r="AA20" s="93"/>
      <c r="AB20" s="73" t="s">
        <v>165</v>
      </c>
    </row>
    <row r="21" spans="1:28" ht="11.25">
      <c r="A21" s="83">
        <v>18</v>
      </c>
      <c r="B21" s="83" t="s">
        <v>108</v>
      </c>
      <c r="C21" s="83">
        <v>2</v>
      </c>
      <c r="D21" s="98">
        <v>100</v>
      </c>
      <c r="E21" s="98">
        <v>0</v>
      </c>
      <c r="F21" s="98">
        <v>35</v>
      </c>
      <c r="G21" s="98">
        <v>0</v>
      </c>
      <c r="H21" s="98">
        <v>20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10</v>
      </c>
      <c r="O21" s="98">
        <v>0</v>
      </c>
      <c r="P21" s="98">
        <v>15</v>
      </c>
      <c r="Q21" s="98">
        <v>0</v>
      </c>
      <c r="R21" s="98">
        <v>0</v>
      </c>
      <c r="S21" s="98">
        <v>0</v>
      </c>
      <c r="T21" s="98">
        <v>0</v>
      </c>
      <c r="U21" s="98">
        <v>20</v>
      </c>
      <c r="V21" s="98">
        <v>0</v>
      </c>
      <c r="W21" s="98">
        <v>0</v>
      </c>
      <c r="X21" s="98">
        <v>0</v>
      </c>
      <c r="Y21" s="98">
        <v>0</v>
      </c>
      <c r="Z21" s="93"/>
      <c r="AA21" s="93"/>
      <c r="AB21" s="73" t="s">
        <v>166</v>
      </c>
    </row>
    <row r="22" spans="1:28" ht="11.25">
      <c r="A22" s="83">
        <v>13</v>
      </c>
      <c r="B22" s="83" t="s">
        <v>103</v>
      </c>
      <c r="C22" s="83">
        <v>2</v>
      </c>
      <c r="D22" s="98">
        <v>140</v>
      </c>
      <c r="E22" s="98">
        <v>5</v>
      </c>
      <c r="F22" s="98">
        <v>35</v>
      </c>
      <c r="G22" s="98">
        <v>0</v>
      </c>
      <c r="H22" s="98">
        <v>30</v>
      </c>
      <c r="I22" s="98">
        <v>0</v>
      </c>
      <c r="J22" s="98">
        <v>10</v>
      </c>
      <c r="K22" s="98">
        <v>10</v>
      </c>
      <c r="L22" s="98">
        <v>10</v>
      </c>
      <c r="M22" s="98">
        <v>0</v>
      </c>
      <c r="N22" s="98">
        <v>10</v>
      </c>
      <c r="O22" s="98">
        <v>15</v>
      </c>
      <c r="P22" s="98">
        <v>15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3"/>
      <c r="AA22" s="93"/>
      <c r="AB22" s="73" t="s">
        <v>168</v>
      </c>
    </row>
    <row r="23" spans="1:28" ht="11.25">
      <c r="A23" s="83">
        <v>14</v>
      </c>
      <c r="B23" s="83" t="s">
        <v>104</v>
      </c>
      <c r="C23" s="83">
        <v>2</v>
      </c>
      <c r="D23" s="98">
        <v>30</v>
      </c>
      <c r="E23" s="98">
        <v>5</v>
      </c>
      <c r="F23" s="98">
        <v>15</v>
      </c>
      <c r="G23" s="98">
        <v>0</v>
      </c>
      <c r="H23" s="98">
        <v>0</v>
      </c>
      <c r="I23" s="98">
        <v>0</v>
      </c>
      <c r="J23" s="98">
        <v>10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3"/>
      <c r="AA23" s="93"/>
      <c r="AB23" s="73" t="s">
        <v>167</v>
      </c>
    </row>
    <row r="24" spans="1:28" ht="11.25">
      <c r="A24" s="83">
        <v>17</v>
      </c>
      <c r="B24" s="83" t="s">
        <v>107</v>
      </c>
      <c r="C24" s="83">
        <v>2</v>
      </c>
      <c r="D24" s="98">
        <v>30</v>
      </c>
      <c r="E24" s="98">
        <v>0</v>
      </c>
      <c r="F24" s="98">
        <v>15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15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3"/>
      <c r="AA24" s="93"/>
      <c r="AB24" s="73" t="s">
        <v>170</v>
      </c>
    </row>
    <row r="25" spans="1:28" ht="11.25">
      <c r="A25" s="83">
        <v>16</v>
      </c>
      <c r="B25" s="83" t="s">
        <v>106</v>
      </c>
      <c r="C25" s="83">
        <v>1</v>
      </c>
      <c r="D25" s="98">
        <v>80</v>
      </c>
      <c r="E25" s="98">
        <v>0</v>
      </c>
      <c r="F25" s="98">
        <v>15</v>
      </c>
      <c r="G25" s="98">
        <v>0</v>
      </c>
      <c r="H25" s="98">
        <v>10</v>
      </c>
      <c r="I25" s="98">
        <v>10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20</v>
      </c>
      <c r="U25" s="98">
        <v>0</v>
      </c>
      <c r="V25" s="98">
        <v>25</v>
      </c>
      <c r="W25" s="98">
        <v>0</v>
      </c>
      <c r="X25" s="98">
        <v>0</v>
      </c>
      <c r="Y25" s="98">
        <v>0</v>
      </c>
      <c r="Z25" s="93"/>
      <c r="AA25" s="93"/>
      <c r="AB25" s="73" t="s">
        <v>171</v>
      </c>
    </row>
    <row r="26" spans="1:28" ht="11.25">
      <c r="A26" s="83">
        <v>16</v>
      </c>
      <c r="B26" s="83" t="s">
        <v>106</v>
      </c>
      <c r="C26" s="83">
        <v>2</v>
      </c>
      <c r="D26" s="98">
        <v>105</v>
      </c>
      <c r="E26" s="98">
        <v>0</v>
      </c>
      <c r="F26" s="98">
        <v>15</v>
      </c>
      <c r="G26" s="98">
        <v>0</v>
      </c>
      <c r="H26" s="98">
        <v>20</v>
      </c>
      <c r="I26" s="98">
        <v>10</v>
      </c>
      <c r="J26" s="98">
        <v>10</v>
      </c>
      <c r="K26" s="98">
        <v>10</v>
      </c>
      <c r="L26" s="98">
        <v>10</v>
      </c>
      <c r="M26" s="98">
        <v>0</v>
      </c>
      <c r="N26" s="98">
        <v>10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20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3"/>
      <c r="AA26" s="93"/>
      <c r="AB26" s="73" t="s">
        <v>172</v>
      </c>
    </row>
    <row r="27" spans="1:28" ht="11.25">
      <c r="A27" s="83">
        <v>20</v>
      </c>
      <c r="B27" s="83" t="s">
        <v>110</v>
      </c>
      <c r="C27" s="83">
        <v>2</v>
      </c>
      <c r="D27" s="98">
        <v>30</v>
      </c>
      <c r="E27" s="98">
        <v>0</v>
      </c>
      <c r="F27" s="98">
        <v>0</v>
      </c>
      <c r="G27" s="98">
        <v>0</v>
      </c>
      <c r="H27" s="98">
        <v>10</v>
      </c>
      <c r="I27" s="98">
        <v>0</v>
      </c>
      <c r="J27" s="98">
        <v>0</v>
      </c>
      <c r="K27" s="98">
        <v>10</v>
      </c>
      <c r="L27" s="98">
        <v>0</v>
      </c>
      <c r="M27" s="98">
        <v>0</v>
      </c>
      <c r="N27" s="98">
        <v>10</v>
      </c>
      <c r="O27" s="98">
        <v>0</v>
      </c>
      <c r="P27" s="98">
        <v>0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3"/>
      <c r="AA27" s="93"/>
      <c r="AB27" s="73" t="s">
        <v>173</v>
      </c>
    </row>
    <row r="28" spans="1:28" ht="11.25">
      <c r="A28" s="84">
        <v>19</v>
      </c>
      <c r="B28" s="84" t="s">
        <v>109</v>
      </c>
      <c r="C28" s="84">
        <v>2</v>
      </c>
      <c r="D28" s="99">
        <v>100</v>
      </c>
      <c r="E28" s="99">
        <v>5</v>
      </c>
      <c r="F28" s="99">
        <v>15</v>
      </c>
      <c r="G28" s="99">
        <v>0</v>
      </c>
      <c r="H28" s="99">
        <v>10</v>
      </c>
      <c r="I28" s="99">
        <v>10</v>
      </c>
      <c r="J28" s="99">
        <v>0</v>
      </c>
      <c r="K28" s="99">
        <v>10</v>
      </c>
      <c r="L28" s="99">
        <v>10</v>
      </c>
      <c r="M28" s="99">
        <v>0</v>
      </c>
      <c r="N28" s="99">
        <v>10</v>
      </c>
      <c r="O28" s="99">
        <v>15</v>
      </c>
      <c r="P28" s="99">
        <v>0</v>
      </c>
      <c r="Q28" s="99">
        <v>15</v>
      </c>
      <c r="R28" s="99">
        <v>0</v>
      </c>
      <c r="S28" s="99">
        <v>0</v>
      </c>
      <c r="T28" s="99">
        <v>0</v>
      </c>
      <c r="U28" s="99">
        <v>0</v>
      </c>
      <c r="V28" s="99">
        <v>0</v>
      </c>
      <c r="W28" s="99">
        <v>0</v>
      </c>
      <c r="X28" s="99">
        <v>0</v>
      </c>
      <c r="Y28" s="99">
        <v>0</v>
      </c>
      <c r="Z28" s="93"/>
      <c r="AA28" s="93"/>
      <c r="AB28" s="73" t="s">
        <v>174</v>
      </c>
    </row>
    <row r="29" spans="1:28" ht="11.25">
      <c r="A29" s="84">
        <v>15</v>
      </c>
      <c r="B29" s="84" t="s">
        <v>105</v>
      </c>
      <c r="C29" s="84">
        <v>2</v>
      </c>
      <c r="D29" s="99">
        <v>120</v>
      </c>
      <c r="E29" s="99">
        <v>10</v>
      </c>
      <c r="F29" s="99">
        <v>30</v>
      </c>
      <c r="G29" s="99">
        <v>0</v>
      </c>
      <c r="H29" s="99">
        <v>20</v>
      </c>
      <c r="I29" s="99">
        <v>0</v>
      </c>
      <c r="J29" s="99">
        <v>10</v>
      </c>
      <c r="K29" s="99">
        <v>10</v>
      </c>
      <c r="L29" s="99">
        <v>0</v>
      </c>
      <c r="M29" s="99">
        <v>0</v>
      </c>
      <c r="N29" s="99">
        <v>10</v>
      </c>
      <c r="O29" s="99">
        <v>15</v>
      </c>
      <c r="P29" s="99">
        <v>0</v>
      </c>
      <c r="Q29" s="99">
        <v>15</v>
      </c>
      <c r="R29" s="99">
        <v>0</v>
      </c>
      <c r="S29" s="99">
        <v>0</v>
      </c>
      <c r="T29" s="99">
        <v>0</v>
      </c>
      <c r="U29" s="99">
        <v>0</v>
      </c>
      <c r="V29" s="99">
        <v>0</v>
      </c>
      <c r="W29" s="99">
        <v>0</v>
      </c>
      <c r="X29" s="99">
        <v>0</v>
      </c>
      <c r="Y29" s="99">
        <v>0</v>
      </c>
      <c r="Z29" s="93"/>
      <c r="AA29" s="93"/>
      <c r="AB29" s="73" t="s">
        <v>175</v>
      </c>
    </row>
    <row r="30" spans="1:28" ht="11.25">
      <c r="A30" s="84">
        <v>23</v>
      </c>
      <c r="B30" s="84" t="s">
        <v>113</v>
      </c>
      <c r="C30" s="84">
        <v>2</v>
      </c>
      <c r="D30" s="99">
        <v>120</v>
      </c>
      <c r="E30" s="99">
        <v>5</v>
      </c>
      <c r="F30" s="99">
        <v>15</v>
      </c>
      <c r="G30" s="99">
        <v>20</v>
      </c>
      <c r="H30" s="99">
        <v>20</v>
      </c>
      <c r="I30" s="99">
        <v>0</v>
      </c>
      <c r="J30" s="99">
        <v>0</v>
      </c>
      <c r="K30" s="99">
        <v>0</v>
      </c>
      <c r="L30" s="99">
        <v>0</v>
      </c>
      <c r="M30" s="99">
        <v>0</v>
      </c>
      <c r="N30" s="99">
        <v>0</v>
      </c>
      <c r="O30" s="99">
        <v>10</v>
      </c>
      <c r="P30" s="99">
        <v>15</v>
      </c>
      <c r="Q30" s="99">
        <v>15</v>
      </c>
      <c r="R30" s="99">
        <v>0</v>
      </c>
      <c r="S30" s="99">
        <v>0</v>
      </c>
      <c r="T30" s="99">
        <v>0</v>
      </c>
      <c r="U30" s="99">
        <v>20</v>
      </c>
      <c r="V30" s="99">
        <v>0</v>
      </c>
      <c r="W30" s="99">
        <v>0</v>
      </c>
      <c r="X30" s="99">
        <v>0</v>
      </c>
      <c r="Y30" s="99">
        <v>0</v>
      </c>
      <c r="Z30" s="93"/>
      <c r="AA30" s="93"/>
      <c r="AB30" s="73" t="s">
        <v>177</v>
      </c>
    </row>
    <row r="31" spans="1:28" ht="11.25">
      <c r="A31" s="84">
        <v>24</v>
      </c>
      <c r="B31" s="84" t="s">
        <v>114</v>
      </c>
      <c r="C31" s="84">
        <v>2</v>
      </c>
      <c r="D31" s="99">
        <v>25</v>
      </c>
      <c r="E31" s="99">
        <v>5</v>
      </c>
      <c r="F31" s="99">
        <v>10</v>
      </c>
      <c r="G31" s="99">
        <v>0</v>
      </c>
      <c r="H31" s="99">
        <v>0</v>
      </c>
      <c r="I31" s="99">
        <v>10</v>
      </c>
      <c r="J31" s="99">
        <v>0</v>
      </c>
      <c r="K31" s="99">
        <v>0</v>
      </c>
      <c r="L31" s="99">
        <v>0</v>
      </c>
      <c r="M31" s="99">
        <v>0</v>
      </c>
      <c r="N31" s="99">
        <v>0</v>
      </c>
      <c r="O31" s="99">
        <v>0</v>
      </c>
      <c r="P31" s="99">
        <v>0</v>
      </c>
      <c r="Q31" s="99">
        <v>0</v>
      </c>
      <c r="R31" s="99">
        <v>0</v>
      </c>
      <c r="S31" s="99">
        <v>0</v>
      </c>
      <c r="T31" s="99">
        <v>0</v>
      </c>
      <c r="U31" s="99">
        <v>0</v>
      </c>
      <c r="V31" s="99">
        <v>0</v>
      </c>
      <c r="W31" s="99">
        <v>0</v>
      </c>
      <c r="X31" s="99">
        <v>0</v>
      </c>
      <c r="Y31" s="99">
        <v>0</v>
      </c>
      <c r="Z31" s="93"/>
      <c r="AA31" s="93"/>
      <c r="AB31" s="73" t="s">
        <v>178</v>
      </c>
    </row>
    <row r="32" spans="1:28" ht="11.25">
      <c r="A32" s="84">
        <v>6</v>
      </c>
      <c r="B32" s="84" t="s">
        <v>96</v>
      </c>
      <c r="C32" s="84">
        <v>1</v>
      </c>
      <c r="D32" s="99">
        <v>114</v>
      </c>
      <c r="E32" s="99">
        <v>5</v>
      </c>
      <c r="F32" s="99">
        <v>10</v>
      </c>
      <c r="G32" s="99">
        <v>4</v>
      </c>
      <c r="H32" s="99">
        <v>20</v>
      </c>
      <c r="I32" s="99">
        <v>0</v>
      </c>
      <c r="J32" s="99">
        <v>0</v>
      </c>
      <c r="K32" s="99">
        <v>10</v>
      </c>
      <c r="L32" s="99">
        <v>0</v>
      </c>
      <c r="M32" s="99">
        <v>0</v>
      </c>
      <c r="N32" s="99">
        <v>10</v>
      </c>
      <c r="O32" s="99">
        <v>0</v>
      </c>
      <c r="P32" s="99">
        <v>15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99">
        <v>0</v>
      </c>
      <c r="W32" s="99">
        <v>0</v>
      </c>
      <c r="X32" s="99">
        <v>0</v>
      </c>
      <c r="Y32" s="99">
        <v>40</v>
      </c>
      <c r="Z32" s="93"/>
      <c r="AA32" s="93"/>
      <c r="AB32" s="73" t="s">
        <v>179</v>
      </c>
    </row>
    <row r="33" spans="1:28" ht="11.25">
      <c r="A33" s="84">
        <v>22</v>
      </c>
      <c r="B33" s="84" t="s">
        <v>112</v>
      </c>
      <c r="C33" s="84">
        <v>2</v>
      </c>
      <c r="D33" s="99">
        <v>70</v>
      </c>
      <c r="E33" s="99">
        <v>0</v>
      </c>
      <c r="F33" s="99">
        <v>15</v>
      </c>
      <c r="G33" s="99">
        <v>0</v>
      </c>
      <c r="H33" s="99">
        <v>20</v>
      </c>
      <c r="I33" s="99">
        <v>10</v>
      </c>
      <c r="J33" s="99">
        <v>10</v>
      </c>
      <c r="K33" s="99">
        <v>0</v>
      </c>
      <c r="L33" s="99">
        <v>0</v>
      </c>
      <c r="M33" s="99">
        <v>0</v>
      </c>
      <c r="N33" s="99">
        <v>0</v>
      </c>
      <c r="O33" s="99">
        <v>0</v>
      </c>
      <c r="P33" s="99">
        <v>0</v>
      </c>
      <c r="Q33" s="99">
        <v>15</v>
      </c>
      <c r="R33" s="99">
        <v>0</v>
      </c>
      <c r="S33" s="99">
        <v>0</v>
      </c>
      <c r="T33" s="99">
        <v>0</v>
      </c>
      <c r="U33" s="99">
        <v>0</v>
      </c>
      <c r="V33" s="99">
        <v>0</v>
      </c>
      <c r="W33" s="99">
        <v>0</v>
      </c>
      <c r="X33" s="99">
        <v>0</v>
      </c>
      <c r="Y33" s="99">
        <v>0</v>
      </c>
      <c r="Z33" s="93"/>
      <c r="AA33" s="93"/>
      <c r="AB33" s="73" t="s">
        <v>180</v>
      </c>
    </row>
    <row r="34" spans="1:28" ht="11.25">
      <c r="A34" s="84">
        <v>21</v>
      </c>
      <c r="B34" s="84" t="s">
        <v>111</v>
      </c>
      <c r="C34" s="84">
        <v>2</v>
      </c>
      <c r="D34" s="99">
        <v>135</v>
      </c>
      <c r="E34" s="99">
        <v>5</v>
      </c>
      <c r="F34" s="99">
        <v>20</v>
      </c>
      <c r="G34" s="99">
        <v>0</v>
      </c>
      <c r="H34" s="99">
        <v>30</v>
      </c>
      <c r="I34" s="99">
        <v>0</v>
      </c>
      <c r="J34" s="99">
        <v>0</v>
      </c>
      <c r="K34" s="99">
        <v>10</v>
      </c>
      <c r="L34" s="99">
        <v>0</v>
      </c>
      <c r="M34" s="99">
        <v>0</v>
      </c>
      <c r="N34" s="99">
        <v>10</v>
      </c>
      <c r="O34" s="99">
        <v>15</v>
      </c>
      <c r="P34" s="99">
        <v>0</v>
      </c>
      <c r="Q34" s="99">
        <v>0</v>
      </c>
      <c r="R34" s="99">
        <v>0</v>
      </c>
      <c r="S34" s="99">
        <v>0</v>
      </c>
      <c r="T34" s="99">
        <v>0</v>
      </c>
      <c r="U34" s="99">
        <v>20</v>
      </c>
      <c r="V34" s="99">
        <v>0</v>
      </c>
      <c r="W34" s="99">
        <v>0</v>
      </c>
      <c r="X34" s="99">
        <v>25</v>
      </c>
      <c r="Y34" s="99">
        <v>0</v>
      </c>
      <c r="Z34" s="93"/>
      <c r="AA34" s="93"/>
      <c r="AB34" s="73" t="s">
        <v>181</v>
      </c>
    </row>
    <row r="35" spans="1:28" ht="11.25">
      <c r="A35" s="84">
        <v>1</v>
      </c>
      <c r="B35" s="84" t="s">
        <v>91</v>
      </c>
      <c r="C35" s="84">
        <v>1</v>
      </c>
      <c r="D35" s="99">
        <v>240</v>
      </c>
      <c r="E35" s="99">
        <v>15</v>
      </c>
      <c r="F35" s="99">
        <v>35</v>
      </c>
      <c r="G35" s="99">
        <v>0</v>
      </c>
      <c r="H35" s="99">
        <v>20</v>
      </c>
      <c r="I35" s="99">
        <v>10</v>
      </c>
      <c r="J35" s="99">
        <v>0</v>
      </c>
      <c r="K35" s="99">
        <v>10</v>
      </c>
      <c r="L35" s="99">
        <v>0</v>
      </c>
      <c r="M35" s="99">
        <v>0</v>
      </c>
      <c r="N35" s="99">
        <v>15</v>
      </c>
      <c r="O35" s="99">
        <v>10</v>
      </c>
      <c r="P35" s="99">
        <v>15</v>
      </c>
      <c r="Q35" s="99">
        <v>0</v>
      </c>
      <c r="R35" s="99">
        <v>0</v>
      </c>
      <c r="S35" s="99">
        <v>0</v>
      </c>
      <c r="T35" s="99">
        <v>20</v>
      </c>
      <c r="U35" s="99">
        <v>0</v>
      </c>
      <c r="V35" s="99">
        <v>0</v>
      </c>
      <c r="W35" s="99">
        <v>25</v>
      </c>
      <c r="X35" s="99">
        <v>25</v>
      </c>
      <c r="Y35" s="99">
        <v>40</v>
      </c>
      <c r="Z35" s="93"/>
      <c r="AA35" s="93"/>
      <c r="AB35" s="73" t="s">
        <v>147</v>
      </c>
    </row>
    <row r="36" spans="1:28" ht="11.25">
      <c r="A36" s="84">
        <v>2</v>
      </c>
      <c r="B36" s="84" t="s">
        <v>92</v>
      </c>
      <c r="C36" s="84">
        <v>1</v>
      </c>
      <c r="D36" s="99">
        <v>70</v>
      </c>
      <c r="E36" s="99">
        <v>0</v>
      </c>
      <c r="F36" s="99">
        <v>15</v>
      </c>
      <c r="G36" s="99">
        <v>0</v>
      </c>
      <c r="H36" s="99">
        <v>20</v>
      </c>
      <c r="I36" s="99">
        <v>0</v>
      </c>
      <c r="J36" s="99">
        <v>10</v>
      </c>
      <c r="K36" s="99">
        <v>0</v>
      </c>
      <c r="L36" s="99">
        <v>0</v>
      </c>
      <c r="M36" s="99">
        <v>0</v>
      </c>
      <c r="N36" s="99">
        <v>0</v>
      </c>
      <c r="O36" s="99">
        <v>10</v>
      </c>
      <c r="P36" s="99">
        <v>15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99">
        <v>0</v>
      </c>
      <c r="W36" s="99">
        <v>0</v>
      </c>
      <c r="X36" s="99">
        <v>0</v>
      </c>
      <c r="Y36" s="99">
        <v>0</v>
      </c>
      <c r="Z36" s="93"/>
      <c r="AA36" s="93"/>
      <c r="AB36" s="73" t="s">
        <v>182</v>
      </c>
    </row>
    <row r="37" spans="1:28" ht="11.25">
      <c r="A37" s="84">
        <v>3</v>
      </c>
      <c r="B37" s="84" t="s">
        <v>93</v>
      </c>
      <c r="C37" s="84">
        <v>1</v>
      </c>
      <c r="D37" s="99">
        <v>15</v>
      </c>
      <c r="E37" s="99">
        <v>15</v>
      </c>
      <c r="F37" s="99">
        <v>0</v>
      </c>
      <c r="G37" s="99">
        <v>0</v>
      </c>
      <c r="H37" s="99">
        <v>0</v>
      </c>
      <c r="I37" s="99">
        <v>0</v>
      </c>
      <c r="J37" s="99">
        <v>0</v>
      </c>
      <c r="K37" s="99">
        <v>0</v>
      </c>
      <c r="L37" s="99">
        <v>0</v>
      </c>
      <c r="M37" s="99">
        <v>0</v>
      </c>
      <c r="N37" s="99">
        <v>0</v>
      </c>
      <c r="O37" s="99">
        <v>0</v>
      </c>
      <c r="P37" s="99">
        <v>0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99">
        <v>0</v>
      </c>
      <c r="W37" s="99">
        <v>0</v>
      </c>
      <c r="X37" s="99">
        <v>0</v>
      </c>
      <c r="Y37" s="99">
        <v>0</v>
      </c>
      <c r="Z37" s="93"/>
      <c r="AA37" s="93"/>
      <c r="AB37" s="73" t="s">
        <v>183</v>
      </c>
    </row>
    <row r="38" spans="1:28" ht="11.25">
      <c r="A38" s="84">
        <v>4</v>
      </c>
      <c r="B38" s="84" t="s">
        <v>94</v>
      </c>
      <c r="C38" s="84">
        <v>1</v>
      </c>
      <c r="D38" s="99">
        <v>162</v>
      </c>
      <c r="E38" s="99">
        <v>0</v>
      </c>
      <c r="F38" s="99">
        <v>10</v>
      </c>
      <c r="G38" s="99">
        <v>12</v>
      </c>
      <c r="H38" s="99">
        <v>10</v>
      </c>
      <c r="I38" s="99">
        <v>10</v>
      </c>
      <c r="J38" s="99">
        <v>10</v>
      </c>
      <c r="K38" s="99">
        <v>0</v>
      </c>
      <c r="L38" s="99">
        <v>10</v>
      </c>
      <c r="M38" s="99">
        <v>0</v>
      </c>
      <c r="N38" s="99">
        <v>0</v>
      </c>
      <c r="O38" s="99">
        <v>0</v>
      </c>
      <c r="P38" s="99">
        <v>15</v>
      </c>
      <c r="Q38" s="99">
        <v>15</v>
      </c>
      <c r="R38" s="99">
        <v>0</v>
      </c>
      <c r="S38" s="99">
        <v>0</v>
      </c>
      <c r="T38" s="99">
        <v>0</v>
      </c>
      <c r="U38" s="99">
        <v>30</v>
      </c>
      <c r="V38" s="99">
        <v>0</v>
      </c>
      <c r="W38" s="99">
        <v>0</v>
      </c>
      <c r="X38" s="99">
        <v>0</v>
      </c>
      <c r="Y38" s="99">
        <v>40</v>
      </c>
      <c r="Z38" s="93"/>
      <c r="AA38" s="93"/>
      <c r="AB38" s="73" t="s">
        <v>184</v>
      </c>
    </row>
    <row r="39" spans="1:28" ht="11.25">
      <c r="A39" s="84">
        <v>5</v>
      </c>
      <c r="B39" s="84" t="s">
        <v>95</v>
      </c>
      <c r="C39" s="84">
        <v>1</v>
      </c>
      <c r="D39" s="99">
        <v>225</v>
      </c>
      <c r="E39" s="99">
        <v>5</v>
      </c>
      <c r="F39" s="99">
        <v>35</v>
      </c>
      <c r="G39" s="99">
        <v>0</v>
      </c>
      <c r="H39" s="99">
        <v>20</v>
      </c>
      <c r="I39" s="99">
        <v>10</v>
      </c>
      <c r="J39" s="99">
        <v>0</v>
      </c>
      <c r="K39" s="99">
        <v>0</v>
      </c>
      <c r="L39" s="99">
        <v>0</v>
      </c>
      <c r="M39" s="99">
        <v>0</v>
      </c>
      <c r="N39" s="99">
        <v>0</v>
      </c>
      <c r="O39" s="99">
        <v>0</v>
      </c>
      <c r="P39" s="99">
        <v>15</v>
      </c>
      <c r="Q39" s="99">
        <v>15</v>
      </c>
      <c r="R39" s="99">
        <v>0</v>
      </c>
      <c r="S39" s="99">
        <v>10</v>
      </c>
      <c r="T39" s="99">
        <v>20</v>
      </c>
      <c r="U39" s="99">
        <v>30</v>
      </c>
      <c r="V39" s="99">
        <v>0</v>
      </c>
      <c r="W39" s="99">
        <v>25</v>
      </c>
      <c r="X39" s="99">
        <v>0</v>
      </c>
      <c r="Y39" s="99">
        <v>40</v>
      </c>
      <c r="Z39" s="93"/>
      <c r="AA39" s="93"/>
      <c r="AB39" s="73" t="s">
        <v>185</v>
      </c>
    </row>
    <row r="40" spans="1:28" ht="11.25">
      <c r="A40" s="84">
        <v>23</v>
      </c>
      <c r="B40" s="84" t="s">
        <v>113</v>
      </c>
      <c r="C40" s="84">
        <v>3</v>
      </c>
      <c r="D40" s="99">
        <v>161</v>
      </c>
      <c r="E40" s="99">
        <v>0</v>
      </c>
      <c r="F40" s="99">
        <v>15</v>
      </c>
      <c r="G40" s="99">
        <v>16</v>
      </c>
      <c r="H40" s="99">
        <v>30</v>
      </c>
      <c r="I40" s="99">
        <v>10</v>
      </c>
      <c r="J40" s="99">
        <v>10</v>
      </c>
      <c r="K40" s="99">
        <v>10</v>
      </c>
      <c r="L40" s="99">
        <v>0</v>
      </c>
      <c r="M40" s="99">
        <v>0</v>
      </c>
      <c r="N40" s="99">
        <v>0</v>
      </c>
      <c r="O40" s="99">
        <v>10</v>
      </c>
      <c r="P40" s="99">
        <v>15</v>
      </c>
      <c r="Q40" s="99">
        <v>15</v>
      </c>
      <c r="R40" s="99">
        <v>0</v>
      </c>
      <c r="S40" s="99">
        <v>0</v>
      </c>
      <c r="T40" s="99">
        <v>0</v>
      </c>
      <c r="U40" s="99">
        <v>30</v>
      </c>
      <c r="V40" s="99">
        <v>0</v>
      </c>
      <c r="W40" s="99">
        <v>0</v>
      </c>
      <c r="X40" s="99">
        <v>0</v>
      </c>
      <c r="Y40" s="99">
        <v>0</v>
      </c>
      <c r="Z40" s="93"/>
      <c r="AA40" s="93"/>
      <c r="AB40" s="73" t="s">
        <v>186</v>
      </c>
    </row>
    <row r="41" spans="1:28" ht="11.25">
      <c r="A41" s="84">
        <v>20</v>
      </c>
      <c r="B41" s="84" t="s">
        <v>110</v>
      </c>
      <c r="C41" s="84">
        <v>3</v>
      </c>
      <c r="D41" s="99">
        <v>60</v>
      </c>
      <c r="E41" s="99">
        <v>0</v>
      </c>
      <c r="F41" s="99">
        <v>10</v>
      </c>
      <c r="G41" s="99">
        <v>0</v>
      </c>
      <c r="H41" s="99">
        <v>30</v>
      </c>
      <c r="I41" s="99">
        <v>0</v>
      </c>
      <c r="J41" s="99">
        <v>0</v>
      </c>
      <c r="K41" s="99">
        <v>10</v>
      </c>
      <c r="L41" s="99">
        <v>0</v>
      </c>
      <c r="M41" s="99">
        <v>0</v>
      </c>
      <c r="N41" s="99">
        <v>10</v>
      </c>
      <c r="O41" s="99">
        <v>0</v>
      </c>
      <c r="P41" s="99">
        <v>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99">
        <v>0</v>
      </c>
      <c r="W41" s="99">
        <v>0</v>
      </c>
      <c r="X41" s="99">
        <v>0</v>
      </c>
      <c r="Y41" s="99">
        <v>0</v>
      </c>
      <c r="Z41" s="93"/>
      <c r="AA41" s="93"/>
      <c r="AB41" s="73" t="s">
        <v>188</v>
      </c>
    </row>
    <row r="42" spans="1:28" ht="11.25">
      <c r="A42" s="84">
        <v>19</v>
      </c>
      <c r="B42" s="84" t="s">
        <v>109</v>
      </c>
      <c r="C42" s="84">
        <v>3</v>
      </c>
      <c r="D42" s="99">
        <v>105</v>
      </c>
      <c r="E42" s="99">
        <v>5</v>
      </c>
      <c r="F42" s="99">
        <v>15</v>
      </c>
      <c r="G42" s="99">
        <v>0</v>
      </c>
      <c r="H42" s="99">
        <v>10</v>
      </c>
      <c r="I42" s="99">
        <v>0</v>
      </c>
      <c r="J42" s="99">
        <v>10</v>
      </c>
      <c r="K42" s="99">
        <v>0</v>
      </c>
      <c r="L42" s="99">
        <v>10</v>
      </c>
      <c r="M42" s="99">
        <v>0</v>
      </c>
      <c r="N42" s="99">
        <v>0</v>
      </c>
      <c r="O42" s="99">
        <v>0</v>
      </c>
      <c r="P42" s="99">
        <v>15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99">
        <v>0</v>
      </c>
      <c r="W42" s="99">
        <v>0</v>
      </c>
      <c r="X42" s="99">
        <v>0</v>
      </c>
      <c r="Y42" s="99">
        <v>40</v>
      </c>
      <c r="Z42" s="93"/>
      <c r="AA42" s="93"/>
      <c r="AB42" s="73" t="s">
        <v>187</v>
      </c>
    </row>
    <row r="43" spans="1:28" ht="11.25">
      <c r="A43" s="84">
        <v>22</v>
      </c>
      <c r="B43" s="84" t="s">
        <v>112</v>
      </c>
      <c r="C43" s="84">
        <v>3</v>
      </c>
      <c r="D43" s="99">
        <v>20</v>
      </c>
      <c r="E43" s="99">
        <v>0</v>
      </c>
      <c r="F43" s="99">
        <v>5</v>
      </c>
      <c r="G43" s="99">
        <v>0</v>
      </c>
      <c r="H43" s="99">
        <v>0</v>
      </c>
      <c r="I43" s="99">
        <v>0</v>
      </c>
      <c r="J43" s="99">
        <v>0</v>
      </c>
      <c r="K43" s="99">
        <v>0</v>
      </c>
      <c r="L43" s="99">
        <v>0</v>
      </c>
      <c r="M43" s="99">
        <v>0</v>
      </c>
      <c r="N43" s="99">
        <v>0</v>
      </c>
      <c r="O43" s="99">
        <v>0</v>
      </c>
      <c r="P43" s="99">
        <v>15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99">
        <v>0</v>
      </c>
      <c r="W43" s="99">
        <v>0</v>
      </c>
      <c r="X43" s="99">
        <v>0</v>
      </c>
      <c r="Y43" s="99">
        <v>0</v>
      </c>
      <c r="Z43" s="93"/>
      <c r="AA43" s="93"/>
      <c r="AB43" s="73" t="s">
        <v>189</v>
      </c>
    </row>
    <row r="44" spans="1:28" ht="11.25">
      <c r="A44" s="84">
        <v>21</v>
      </c>
      <c r="B44" s="84" t="s">
        <v>111</v>
      </c>
      <c r="C44" s="84">
        <v>3</v>
      </c>
      <c r="D44" s="99">
        <v>195</v>
      </c>
      <c r="E44" s="99">
        <v>5</v>
      </c>
      <c r="F44" s="99">
        <v>10</v>
      </c>
      <c r="G44" s="99">
        <v>0</v>
      </c>
      <c r="H44" s="99">
        <v>20</v>
      </c>
      <c r="I44" s="99">
        <v>10</v>
      </c>
      <c r="J44" s="99">
        <v>10</v>
      </c>
      <c r="K44" s="99">
        <v>10</v>
      </c>
      <c r="L44" s="99">
        <v>0</v>
      </c>
      <c r="M44" s="99">
        <v>0</v>
      </c>
      <c r="N44" s="99">
        <v>10</v>
      </c>
      <c r="O44" s="99">
        <v>0</v>
      </c>
      <c r="P44" s="99">
        <v>15</v>
      </c>
      <c r="Q44" s="99">
        <v>0</v>
      </c>
      <c r="R44" s="99">
        <v>0</v>
      </c>
      <c r="S44" s="99">
        <v>0</v>
      </c>
      <c r="T44" s="99">
        <v>20</v>
      </c>
      <c r="U44" s="99">
        <v>20</v>
      </c>
      <c r="V44" s="99">
        <v>0</v>
      </c>
      <c r="W44" s="99">
        <v>25</v>
      </c>
      <c r="X44" s="99">
        <v>0</v>
      </c>
      <c r="Y44" s="99">
        <v>40</v>
      </c>
      <c r="Z44" s="93"/>
      <c r="AA44" s="93"/>
      <c r="AB44" s="73" t="s">
        <v>190</v>
      </c>
    </row>
    <row r="45" spans="1:28" ht="11.25">
      <c r="A45" s="84">
        <v>2</v>
      </c>
      <c r="B45" s="84" t="s">
        <v>92</v>
      </c>
      <c r="C45" s="84">
        <v>2</v>
      </c>
      <c r="D45" s="99">
        <v>70</v>
      </c>
      <c r="E45" s="99">
        <v>0</v>
      </c>
      <c r="F45" s="99">
        <v>15</v>
      </c>
      <c r="G45" s="99">
        <v>0</v>
      </c>
      <c r="H45" s="99">
        <v>20</v>
      </c>
      <c r="I45" s="99">
        <v>0</v>
      </c>
      <c r="J45" s="99">
        <v>10</v>
      </c>
      <c r="K45" s="99">
        <v>0</v>
      </c>
      <c r="L45" s="99">
        <v>0</v>
      </c>
      <c r="M45" s="99">
        <v>0</v>
      </c>
      <c r="N45" s="99">
        <v>0</v>
      </c>
      <c r="O45" s="99">
        <v>10</v>
      </c>
      <c r="P45" s="99">
        <v>15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99">
        <v>0</v>
      </c>
      <c r="W45" s="99">
        <v>0</v>
      </c>
      <c r="X45" s="99">
        <v>0</v>
      </c>
      <c r="Y45" s="99">
        <v>0</v>
      </c>
      <c r="Z45" s="93"/>
      <c r="AA45" s="93"/>
      <c r="AB45" s="73" t="s">
        <v>191</v>
      </c>
    </row>
    <row r="46" spans="1:28" ht="11.25">
      <c r="A46" s="84">
        <v>5</v>
      </c>
      <c r="B46" s="84" t="s">
        <v>95</v>
      </c>
      <c r="C46" s="84">
        <v>2</v>
      </c>
      <c r="D46" s="99">
        <v>240</v>
      </c>
      <c r="E46" s="99">
        <v>15</v>
      </c>
      <c r="F46" s="99">
        <v>25</v>
      </c>
      <c r="G46" s="99">
        <v>0</v>
      </c>
      <c r="H46" s="99">
        <v>30</v>
      </c>
      <c r="I46" s="99">
        <v>10</v>
      </c>
      <c r="J46" s="99">
        <v>0</v>
      </c>
      <c r="K46" s="99">
        <v>10</v>
      </c>
      <c r="L46" s="99">
        <v>0</v>
      </c>
      <c r="M46" s="99">
        <v>0</v>
      </c>
      <c r="N46" s="99">
        <v>15</v>
      </c>
      <c r="O46" s="99">
        <v>15</v>
      </c>
      <c r="P46" s="99">
        <v>15</v>
      </c>
      <c r="Q46" s="99">
        <v>15</v>
      </c>
      <c r="R46" s="99">
        <v>0</v>
      </c>
      <c r="S46" s="99">
        <v>0</v>
      </c>
      <c r="T46" s="99">
        <v>20</v>
      </c>
      <c r="U46" s="99">
        <v>20</v>
      </c>
      <c r="V46" s="99">
        <v>0</v>
      </c>
      <c r="W46" s="99">
        <v>25</v>
      </c>
      <c r="X46" s="99">
        <v>25</v>
      </c>
      <c r="Y46" s="99">
        <v>0</v>
      </c>
      <c r="Z46" s="90"/>
      <c r="AA46" s="90"/>
      <c r="AB46" s="73" t="s">
        <v>192</v>
      </c>
    </row>
    <row r="47" spans="1:28" ht="11.25">
      <c r="A47" s="84">
        <v>4</v>
      </c>
      <c r="B47" s="84" t="s">
        <v>94</v>
      </c>
      <c r="C47" s="84">
        <v>2</v>
      </c>
      <c r="D47" s="99">
        <v>50</v>
      </c>
      <c r="E47" s="99">
        <v>0</v>
      </c>
      <c r="F47" s="99">
        <v>5</v>
      </c>
      <c r="G47" s="99">
        <v>0</v>
      </c>
      <c r="H47" s="99">
        <v>10</v>
      </c>
      <c r="I47" s="99">
        <v>10</v>
      </c>
      <c r="J47" s="99">
        <v>0</v>
      </c>
      <c r="K47" s="99">
        <v>0</v>
      </c>
      <c r="L47" s="99">
        <v>10</v>
      </c>
      <c r="M47" s="99">
        <v>0</v>
      </c>
      <c r="N47" s="99">
        <v>0</v>
      </c>
      <c r="O47" s="99">
        <v>0</v>
      </c>
      <c r="P47" s="99">
        <v>15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99">
        <v>0</v>
      </c>
      <c r="W47" s="99">
        <v>0</v>
      </c>
      <c r="X47" s="99">
        <v>0</v>
      </c>
      <c r="Y47" s="99">
        <v>0</v>
      </c>
      <c r="AB47" s="73" t="s">
        <v>193</v>
      </c>
    </row>
    <row r="48" spans="1:28" ht="11.25">
      <c r="A48" s="84">
        <v>6</v>
      </c>
      <c r="B48" s="84" t="s">
        <v>96</v>
      </c>
      <c r="C48" s="84">
        <v>2</v>
      </c>
      <c r="D48" s="99">
        <v>94</v>
      </c>
      <c r="E48" s="99">
        <v>5</v>
      </c>
      <c r="F48" s="99">
        <v>10</v>
      </c>
      <c r="G48" s="99">
        <v>4</v>
      </c>
      <c r="H48" s="99">
        <v>20</v>
      </c>
      <c r="I48" s="99">
        <v>10</v>
      </c>
      <c r="J48" s="99">
        <v>10</v>
      </c>
      <c r="K48" s="99">
        <v>10</v>
      </c>
      <c r="L48" s="99">
        <v>0</v>
      </c>
      <c r="M48" s="99">
        <v>0</v>
      </c>
      <c r="N48" s="99">
        <v>10</v>
      </c>
      <c r="O48" s="99">
        <v>0</v>
      </c>
      <c r="P48" s="99">
        <v>15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99">
        <v>0</v>
      </c>
      <c r="W48" s="99">
        <v>0</v>
      </c>
      <c r="X48" s="99">
        <v>0</v>
      </c>
      <c r="Y48" s="99">
        <v>0</v>
      </c>
      <c r="AB48" s="73" t="s">
        <v>194</v>
      </c>
    </row>
    <row r="49" spans="1:28" ht="11.25">
      <c r="A49" s="84">
        <v>3</v>
      </c>
      <c r="B49" s="84" t="s">
        <v>93</v>
      </c>
      <c r="C49" s="84">
        <v>2</v>
      </c>
      <c r="D49" s="99">
        <v>80</v>
      </c>
      <c r="E49" s="99">
        <v>0</v>
      </c>
      <c r="F49" s="99">
        <v>15</v>
      </c>
      <c r="G49" s="99">
        <v>0</v>
      </c>
      <c r="H49" s="99">
        <v>0</v>
      </c>
      <c r="I49" s="99">
        <v>0</v>
      </c>
      <c r="J49" s="99">
        <v>10</v>
      </c>
      <c r="K49" s="99">
        <v>0</v>
      </c>
      <c r="L49" s="99">
        <v>0</v>
      </c>
      <c r="M49" s="99">
        <v>0</v>
      </c>
      <c r="N49" s="99">
        <v>0</v>
      </c>
      <c r="O49" s="99">
        <v>0</v>
      </c>
      <c r="P49" s="99">
        <v>15</v>
      </c>
      <c r="Q49" s="99">
        <v>0</v>
      </c>
      <c r="R49" s="99">
        <v>0</v>
      </c>
      <c r="S49" s="99">
        <v>0</v>
      </c>
      <c r="T49" s="99">
        <v>0</v>
      </c>
      <c r="U49" s="99">
        <v>0</v>
      </c>
      <c r="V49" s="99">
        <v>0</v>
      </c>
      <c r="W49" s="99">
        <v>0</v>
      </c>
      <c r="X49" s="99">
        <v>0</v>
      </c>
      <c r="Y49" s="99">
        <v>40</v>
      </c>
      <c r="AB49" s="73" t="s">
        <v>195</v>
      </c>
    </row>
    <row r="50" spans="1:28" ht="11.25">
      <c r="A50" s="84">
        <v>1</v>
      </c>
      <c r="B50" s="84" t="s">
        <v>91</v>
      </c>
      <c r="C50" s="84">
        <v>2</v>
      </c>
      <c r="D50" s="99">
        <v>200</v>
      </c>
      <c r="E50" s="99">
        <v>15</v>
      </c>
      <c r="F50" s="99">
        <v>25</v>
      </c>
      <c r="G50" s="99">
        <v>0</v>
      </c>
      <c r="H50" s="99">
        <v>20</v>
      </c>
      <c r="I50" s="99">
        <v>10</v>
      </c>
      <c r="J50" s="99">
        <v>0</v>
      </c>
      <c r="K50" s="99">
        <v>10</v>
      </c>
      <c r="L50" s="99">
        <v>0</v>
      </c>
      <c r="M50" s="99">
        <v>0</v>
      </c>
      <c r="N50" s="99">
        <v>15</v>
      </c>
      <c r="O50" s="99">
        <v>0</v>
      </c>
      <c r="P50" s="99">
        <v>15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99">
        <v>0</v>
      </c>
      <c r="W50" s="99">
        <v>25</v>
      </c>
      <c r="X50" s="99">
        <v>25</v>
      </c>
      <c r="Y50" s="99">
        <v>40</v>
      </c>
      <c r="Z50" s="93"/>
      <c r="AA50" s="93"/>
      <c r="AB50" s="73" t="s">
        <v>196</v>
      </c>
    </row>
    <row r="51" spans="1:28" ht="11.25">
      <c r="A51" s="84">
        <v>8</v>
      </c>
      <c r="B51" s="84" t="s">
        <v>98</v>
      </c>
      <c r="C51" s="84">
        <v>2</v>
      </c>
      <c r="D51" s="99">
        <v>145</v>
      </c>
      <c r="E51" s="99">
        <v>15</v>
      </c>
      <c r="F51" s="99">
        <v>10</v>
      </c>
      <c r="G51" s="99">
        <v>0</v>
      </c>
      <c r="H51" s="99">
        <v>10</v>
      </c>
      <c r="I51" s="99">
        <v>10</v>
      </c>
      <c r="J51" s="99">
        <v>10</v>
      </c>
      <c r="K51" s="99">
        <v>10</v>
      </c>
      <c r="L51" s="99">
        <v>0</v>
      </c>
      <c r="M51" s="99">
        <v>0</v>
      </c>
      <c r="N51" s="99">
        <v>10</v>
      </c>
      <c r="O51" s="99">
        <v>10</v>
      </c>
      <c r="P51" s="99">
        <v>15</v>
      </c>
      <c r="Q51" s="99">
        <v>0</v>
      </c>
      <c r="R51" s="99">
        <v>0</v>
      </c>
      <c r="S51" s="99">
        <v>0</v>
      </c>
      <c r="T51" s="99">
        <v>20</v>
      </c>
      <c r="U51" s="99">
        <v>0</v>
      </c>
      <c r="V51" s="99">
        <v>0</v>
      </c>
      <c r="W51" s="99">
        <v>25</v>
      </c>
      <c r="X51" s="99">
        <v>0</v>
      </c>
      <c r="Y51" s="99">
        <v>0</v>
      </c>
      <c r="Z51" s="93"/>
      <c r="AA51" s="93"/>
      <c r="AB51" s="73" t="s">
        <v>150</v>
      </c>
    </row>
    <row r="52" spans="1:28" ht="11.25">
      <c r="A52" s="85">
        <v>12</v>
      </c>
      <c r="B52" s="85" t="s">
        <v>102</v>
      </c>
      <c r="C52" s="85">
        <v>2</v>
      </c>
      <c r="D52" s="100">
        <v>65</v>
      </c>
      <c r="E52" s="100">
        <v>0</v>
      </c>
      <c r="F52" s="100">
        <v>15</v>
      </c>
      <c r="G52" s="100">
        <v>0</v>
      </c>
      <c r="H52" s="100">
        <v>10</v>
      </c>
      <c r="I52" s="100">
        <v>0</v>
      </c>
      <c r="J52" s="100">
        <v>0</v>
      </c>
      <c r="K52" s="100">
        <v>10</v>
      </c>
      <c r="L52" s="100">
        <v>0</v>
      </c>
      <c r="M52" s="100">
        <v>0</v>
      </c>
      <c r="N52" s="100">
        <v>15</v>
      </c>
      <c r="O52" s="100">
        <v>0</v>
      </c>
      <c r="P52" s="100">
        <v>15</v>
      </c>
      <c r="Q52" s="100">
        <v>0</v>
      </c>
      <c r="R52" s="100">
        <v>0</v>
      </c>
      <c r="S52" s="100">
        <v>0</v>
      </c>
      <c r="T52" s="100">
        <v>0</v>
      </c>
      <c r="U52" s="100">
        <v>0</v>
      </c>
      <c r="V52" s="100">
        <v>0</v>
      </c>
      <c r="W52" s="100">
        <v>0</v>
      </c>
      <c r="X52" s="100">
        <v>0</v>
      </c>
      <c r="Y52" s="100">
        <v>0</v>
      </c>
      <c r="AB52" s="73" t="s">
        <v>197</v>
      </c>
    </row>
    <row r="53" spans="1:28" ht="11.25">
      <c r="A53" s="85">
        <v>10</v>
      </c>
      <c r="B53" s="85" t="s">
        <v>100</v>
      </c>
      <c r="C53" s="85">
        <v>2</v>
      </c>
      <c r="D53" s="100">
        <v>85</v>
      </c>
      <c r="E53" s="100">
        <v>5</v>
      </c>
      <c r="F53" s="100">
        <v>15</v>
      </c>
      <c r="G53" s="100">
        <v>0</v>
      </c>
      <c r="H53" s="100">
        <v>20</v>
      </c>
      <c r="I53" s="100">
        <v>0</v>
      </c>
      <c r="J53" s="100">
        <v>0</v>
      </c>
      <c r="K53" s="100">
        <v>0</v>
      </c>
      <c r="L53" s="100">
        <v>10</v>
      </c>
      <c r="M53" s="100">
        <v>0</v>
      </c>
      <c r="N53" s="100">
        <v>10</v>
      </c>
      <c r="O53" s="100">
        <v>10</v>
      </c>
      <c r="P53" s="100">
        <v>15</v>
      </c>
      <c r="Q53" s="100">
        <v>0</v>
      </c>
      <c r="R53" s="100">
        <v>0</v>
      </c>
      <c r="S53" s="100">
        <v>0</v>
      </c>
      <c r="T53" s="100">
        <v>0</v>
      </c>
      <c r="U53" s="100">
        <v>0</v>
      </c>
      <c r="V53" s="100">
        <v>0</v>
      </c>
      <c r="W53" s="100">
        <v>0</v>
      </c>
      <c r="X53" s="100">
        <v>0</v>
      </c>
      <c r="Y53" s="100">
        <v>0</v>
      </c>
      <c r="AB53" s="73" t="s">
        <v>198</v>
      </c>
    </row>
    <row r="54" spans="1:28" ht="11.25">
      <c r="A54" s="85">
        <v>9</v>
      </c>
      <c r="B54" s="85" t="s">
        <v>99</v>
      </c>
      <c r="C54" s="85">
        <v>2</v>
      </c>
      <c r="D54" s="100">
        <v>55</v>
      </c>
      <c r="E54" s="100">
        <v>20</v>
      </c>
      <c r="F54" s="100">
        <v>15</v>
      </c>
      <c r="G54" s="100">
        <v>0</v>
      </c>
      <c r="H54" s="100">
        <v>0</v>
      </c>
      <c r="I54" s="100">
        <v>0</v>
      </c>
      <c r="J54" s="100">
        <v>10</v>
      </c>
      <c r="K54" s="100">
        <v>0</v>
      </c>
      <c r="L54" s="100">
        <v>0</v>
      </c>
      <c r="M54" s="100">
        <v>0</v>
      </c>
      <c r="N54" s="100">
        <v>0</v>
      </c>
      <c r="O54" s="100">
        <v>10</v>
      </c>
      <c r="P54" s="100">
        <v>0</v>
      </c>
      <c r="Q54" s="100">
        <v>0</v>
      </c>
      <c r="R54" s="100">
        <v>0</v>
      </c>
      <c r="S54" s="100">
        <v>0</v>
      </c>
      <c r="T54" s="100">
        <v>0</v>
      </c>
      <c r="U54" s="100">
        <v>0</v>
      </c>
      <c r="V54" s="100">
        <v>0</v>
      </c>
      <c r="W54" s="100">
        <v>0</v>
      </c>
      <c r="X54" s="100">
        <v>0</v>
      </c>
      <c r="Y54" s="100">
        <v>0</v>
      </c>
      <c r="AB54" s="73" t="s">
        <v>199</v>
      </c>
    </row>
    <row r="55" spans="1:28" ht="11.25">
      <c r="A55" s="85">
        <v>7</v>
      </c>
      <c r="B55" s="85" t="s">
        <v>97</v>
      </c>
      <c r="C55" s="85">
        <v>2</v>
      </c>
      <c r="D55" s="100">
        <v>85</v>
      </c>
      <c r="E55" s="100">
        <v>0</v>
      </c>
      <c r="F55" s="100">
        <v>10</v>
      </c>
      <c r="G55" s="100">
        <v>20</v>
      </c>
      <c r="H55" s="100">
        <v>20</v>
      </c>
      <c r="I55" s="100">
        <v>0</v>
      </c>
      <c r="J55" s="100">
        <v>10</v>
      </c>
      <c r="K55" s="100">
        <v>10</v>
      </c>
      <c r="L55" s="100">
        <v>0</v>
      </c>
      <c r="M55" s="100">
        <v>0</v>
      </c>
      <c r="N55" s="100">
        <v>15</v>
      </c>
      <c r="O55" s="100">
        <v>0</v>
      </c>
      <c r="P55" s="100">
        <v>0</v>
      </c>
      <c r="Q55" s="100">
        <v>0</v>
      </c>
      <c r="R55" s="100">
        <v>0</v>
      </c>
      <c r="S55" s="100">
        <v>0</v>
      </c>
      <c r="T55" s="100">
        <v>0</v>
      </c>
      <c r="U55" s="100">
        <v>0</v>
      </c>
      <c r="V55" s="100">
        <v>0</v>
      </c>
      <c r="W55" s="100">
        <v>0</v>
      </c>
      <c r="X55" s="100">
        <v>0</v>
      </c>
      <c r="Y55" s="100">
        <v>0</v>
      </c>
      <c r="AB55" s="73" t="s">
        <v>200</v>
      </c>
    </row>
    <row r="56" spans="1:28" ht="11.25">
      <c r="A56" s="85">
        <v>11</v>
      </c>
      <c r="B56" s="85" t="s">
        <v>101</v>
      </c>
      <c r="C56" s="85">
        <v>2</v>
      </c>
      <c r="D56" s="100">
        <v>95</v>
      </c>
      <c r="E56" s="100">
        <v>5</v>
      </c>
      <c r="F56" s="100">
        <v>15</v>
      </c>
      <c r="G56" s="100">
        <v>0</v>
      </c>
      <c r="H56" s="100">
        <v>30</v>
      </c>
      <c r="I56" s="100">
        <v>0</v>
      </c>
      <c r="J56" s="100">
        <v>10</v>
      </c>
      <c r="K56" s="100">
        <v>10</v>
      </c>
      <c r="L56" s="100">
        <v>0</v>
      </c>
      <c r="M56" s="100">
        <v>0</v>
      </c>
      <c r="N56" s="100">
        <v>10</v>
      </c>
      <c r="O56" s="100">
        <v>0</v>
      </c>
      <c r="P56" s="100">
        <v>15</v>
      </c>
      <c r="Q56" s="100">
        <v>0</v>
      </c>
      <c r="R56" s="100">
        <v>0</v>
      </c>
      <c r="S56" s="100">
        <v>0</v>
      </c>
      <c r="T56" s="100">
        <v>0</v>
      </c>
      <c r="U56" s="100">
        <v>0</v>
      </c>
      <c r="V56" s="100">
        <v>0</v>
      </c>
      <c r="W56" s="100">
        <v>0</v>
      </c>
      <c r="X56" s="100">
        <v>0</v>
      </c>
      <c r="Y56" s="100">
        <v>0</v>
      </c>
      <c r="AB56" s="73" t="s">
        <v>201</v>
      </c>
    </row>
    <row r="57" spans="1:28" ht="11.25">
      <c r="A57" s="85">
        <v>3</v>
      </c>
      <c r="B57" s="85" t="s">
        <v>93</v>
      </c>
      <c r="C57" s="85">
        <v>3</v>
      </c>
      <c r="D57" s="100">
        <v>75</v>
      </c>
      <c r="E57" s="100">
        <v>0</v>
      </c>
      <c r="F57" s="100">
        <v>15</v>
      </c>
      <c r="G57" s="100">
        <v>0</v>
      </c>
      <c r="H57" s="100">
        <v>10</v>
      </c>
      <c r="I57" s="100">
        <v>10</v>
      </c>
      <c r="J57" s="100">
        <v>10</v>
      </c>
      <c r="K57" s="100">
        <v>0</v>
      </c>
      <c r="L57" s="100">
        <v>0</v>
      </c>
      <c r="M57" s="100">
        <v>0</v>
      </c>
      <c r="N57" s="100">
        <v>0</v>
      </c>
      <c r="O57" s="100">
        <v>15</v>
      </c>
      <c r="P57" s="100">
        <v>15</v>
      </c>
      <c r="Q57" s="100">
        <v>0</v>
      </c>
      <c r="R57" s="100">
        <v>0</v>
      </c>
      <c r="S57" s="100">
        <v>0</v>
      </c>
      <c r="T57" s="100">
        <v>0</v>
      </c>
      <c r="U57" s="100">
        <v>0</v>
      </c>
      <c r="V57" s="100">
        <v>0</v>
      </c>
      <c r="W57" s="100">
        <v>0</v>
      </c>
      <c r="X57" s="100">
        <v>0</v>
      </c>
      <c r="Y57" s="100">
        <v>0</v>
      </c>
      <c r="AB57" s="73" t="s">
        <v>202</v>
      </c>
    </row>
    <row r="58" spans="1:28" ht="11.25">
      <c r="A58" s="85">
        <v>5</v>
      </c>
      <c r="B58" s="85" t="s">
        <v>95</v>
      </c>
      <c r="C58" s="85">
        <v>3</v>
      </c>
      <c r="D58" s="100">
        <v>190</v>
      </c>
      <c r="E58" s="100">
        <v>15</v>
      </c>
      <c r="F58" s="100">
        <v>15</v>
      </c>
      <c r="G58" s="100">
        <v>0</v>
      </c>
      <c r="H58" s="100">
        <v>20</v>
      </c>
      <c r="I58" s="100">
        <v>10</v>
      </c>
      <c r="J58" s="100">
        <v>10</v>
      </c>
      <c r="K58" s="100">
        <v>10</v>
      </c>
      <c r="L58" s="100">
        <v>0</v>
      </c>
      <c r="M58" s="100">
        <v>0</v>
      </c>
      <c r="N58" s="100">
        <v>15</v>
      </c>
      <c r="O58" s="100">
        <v>15</v>
      </c>
      <c r="P58" s="100">
        <v>15</v>
      </c>
      <c r="Q58" s="100">
        <v>0</v>
      </c>
      <c r="R58" s="100">
        <v>0</v>
      </c>
      <c r="S58" s="100">
        <v>0</v>
      </c>
      <c r="T58" s="100">
        <v>20</v>
      </c>
      <c r="U58" s="100">
        <v>20</v>
      </c>
      <c r="V58" s="100">
        <v>0</v>
      </c>
      <c r="W58" s="100">
        <v>25</v>
      </c>
      <c r="X58" s="100">
        <v>0</v>
      </c>
      <c r="Y58" s="100">
        <v>0</v>
      </c>
      <c r="AB58" s="73" t="s">
        <v>203</v>
      </c>
    </row>
    <row r="59" spans="1:28" ht="11.25">
      <c r="A59" s="85">
        <v>2</v>
      </c>
      <c r="B59" s="85" t="s">
        <v>92</v>
      </c>
      <c r="C59" s="85">
        <v>3</v>
      </c>
      <c r="D59" s="100">
        <v>90</v>
      </c>
      <c r="E59" s="100">
        <v>0</v>
      </c>
      <c r="F59" s="100">
        <v>15</v>
      </c>
      <c r="G59" s="100">
        <v>20</v>
      </c>
      <c r="H59" s="100">
        <v>20</v>
      </c>
      <c r="I59" s="100">
        <v>0</v>
      </c>
      <c r="J59" s="100">
        <v>10</v>
      </c>
      <c r="K59" s="100">
        <v>0</v>
      </c>
      <c r="L59" s="100">
        <v>0</v>
      </c>
      <c r="M59" s="100">
        <v>0</v>
      </c>
      <c r="N59" s="100">
        <v>0</v>
      </c>
      <c r="O59" s="100">
        <v>10</v>
      </c>
      <c r="P59" s="100">
        <v>15</v>
      </c>
      <c r="Q59" s="100">
        <v>0</v>
      </c>
      <c r="R59" s="100">
        <v>0</v>
      </c>
      <c r="S59" s="100">
        <v>0</v>
      </c>
      <c r="T59" s="100">
        <v>0</v>
      </c>
      <c r="U59" s="100">
        <v>0</v>
      </c>
      <c r="V59" s="100">
        <v>0</v>
      </c>
      <c r="W59" s="100">
        <v>0</v>
      </c>
      <c r="X59" s="100">
        <v>0</v>
      </c>
      <c r="Y59" s="100">
        <v>0</v>
      </c>
      <c r="AB59" s="73" t="s">
        <v>204</v>
      </c>
    </row>
    <row r="60" spans="1:28" ht="11.25">
      <c r="A60" s="85">
        <v>6</v>
      </c>
      <c r="B60" s="85" t="s">
        <v>96</v>
      </c>
      <c r="C60" s="85">
        <v>3</v>
      </c>
      <c r="D60" s="100">
        <v>140</v>
      </c>
      <c r="E60" s="100">
        <v>5</v>
      </c>
      <c r="F60" s="100">
        <v>35</v>
      </c>
      <c r="G60" s="100">
        <v>0</v>
      </c>
      <c r="H60" s="100">
        <v>30</v>
      </c>
      <c r="I60" s="100">
        <v>10</v>
      </c>
      <c r="J60" s="100">
        <v>10</v>
      </c>
      <c r="K60" s="100">
        <v>10</v>
      </c>
      <c r="L60" s="100">
        <v>0</v>
      </c>
      <c r="M60" s="100">
        <v>0</v>
      </c>
      <c r="N60" s="100">
        <v>10</v>
      </c>
      <c r="O60" s="100">
        <v>0</v>
      </c>
      <c r="P60" s="100">
        <v>15</v>
      </c>
      <c r="Q60" s="100">
        <v>15</v>
      </c>
      <c r="R60" s="100">
        <v>0</v>
      </c>
      <c r="S60" s="100">
        <v>0</v>
      </c>
      <c r="T60" s="100">
        <v>0</v>
      </c>
      <c r="U60" s="100">
        <v>0</v>
      </c>
      <c r="V60" s="100">
        <v>0</v>
      </c>
      <c r="W60" s="100">
        <v>0</v>
      </c>
      <c r="X60" s="100">
        <v>0</v>
      </c>
      <c r="Y60" s="100">
        <v>0</v>
      </c>
      <c r="AB60" s="73" t="s">
        <v>205</v>
      </c>
    </row>
    <row r="61" spans="1:28" ht="11.25">
      <c r="A61" s="85">
        <v>4</v>
      </c>
      <c r="B61" s="85" t="s">
        <v>94</v>
      </c>
      <c r="C61" s="85">
        <v>3</v>
      </c>
      <c r="D61" s="100">
        <v>108</v>
      </c>
      <c r="E61" s="100">
        <v>0</v>
      </c>
      <c r="F61" s="100">
        <v>10</v>
      </c>
      <c r="G61" s="100">
        <v>8</v>
      </c>
      <c r="H61" s="100">
        <v>10</v>
      </c>
      <c r="I61" s="100">
        <v>10</v>
      </c>
      <c r="J61" s="100">
        <v>0</v>
      </c>
      <c r="K61" s="100">
        <v>0</v>
      </c>
      <c r="L61" s="100">
        <v>10</v>
      </c>
      <c r="M61" s="100">
        <v>0</v>
      </c>
      <c r="N61" s="100">
        <v>0</v>
      </c>
      <c r="O61" s="100">
        <v>0</v>
      </c>
      <c r="P61" s="100">
        <v>15</v>
      </c>
      <c r="Q61" s="100">
        <v>15</v>
      </c>
      <c r="R61" s="100">
        <v>0</v>
      </c>
      <c r="S61" s="100">
        <v>0</v>
      </c>
      <c r="T61" s="100">
        <v>0</v>
      </c>
      <c r="U61" s="100">
        <v>30</v>
      </c>
      <c r="V61" s="100">
        <v>0</v>
      </c>
      <c r="W61" s="100">
        <v>0</v>
      </c>
      <c r="X61" s="100">
        <v>0</v>
      </c>
      <c r="Y61" s="100">
        <v>0</v>
      </c>
      <c r="AB61" s="73" t="s">
        <v>206</v>
      </c>
    </row>
    <row r="62" spans="1:28" ht="11.25">
      <c r="A62" s="85">
        <v>1</v>
      </c>
      <c r="B62" s="85" t="s">
        <v>91</v>
      </c>
      <c r="C62" s="85">
        <v>3</v>
      </c>
      <c r="D62" s="100">
        <v>175</v>
      </c>
      <c r="E62" s="100">
        <v>10</v>
      </c>
      <c r="F62" s="100">
        <v>35</v>
      </c>
      <c r="G62" s="100">
        <v>0</v>
      </c>
      <c r="H62" s="100">
        <v>20</v>
      </c>
      <c r="I62" s="100">
        <v>10</v>
      </c>
      <c r="J62" s="100">
        <v>10</v>
      </c>
      <c r="K62" s="100">
        <v>0</v>
      </c>
      <c r="L62" s="100">
        <v>0</v>
      </c>
      <c r="M62" s="100">
        <v>0</v>
      </c>
      <c r="N62" s="100">
        <v>15</v>
      </c>
      <c r="O62" s="100">
        <v>0</v>
      </c>
      <c r="P62" s="100">
        <v>15</v>
      </c>
      <c r="Q62" s="100">
        <v>15</v>
      </c>
      <c r="R62" s="100">
        <v>0</v>
      </c>
      <c r="S62" s="100">
        <v>0</v>
      </c>
      <c r="T62" s="100">
        <v>20</v>
      </c>
      <c r="U62" s="100">
        <v>0</v>
      </c>
      <c r="V62" s="100">
        <v>0</v>
      </c>
      <c r="W62" s="100">
        <v>25</v>
      </c>
      <c r="X62" s="100">
        <v>0</v>
      </c>
      <c r="Y62" s="100">
        <v>0</v>
      </c>
      <c r="AB62" s="73" t="s">
        <v>207</v>
      </c>
    </row>
    <row r="63" spans="1:28" ht="11.25">
      <c r="A63" s="85">
        <v>11</v>
      </c>
      <c r="B63" s="85" t="s">
        <v>101</v>
      </c>
      <c r="C63" s="85">
        <v>3</v>
      </c>
      <c r="D63" s="100">
        <v>95</v>
      </c>
      <c r="E63" s="100">
        <v>0</v>
      </c>
      <c r="F63" s="100">
        <v>15</v>
      </c>
      <c r="G63" s="100">
        <v>0</v>
      </c>
      <c r="H63" s="100">
        <v>20</v>
      </c>
      <c r="I63" s="100">
        <v>10</v>
      </c>
      <c r="J63" s="100">
        <v>0</v>
      </c>
      <c r="K63" s="100">
        <v>10</v>
      </c>
      <c r="L63" s="100">
        <v>10</v>
      </c>
      <c r="M63" s="100">
        <v>0</v>
      </c>
      <c r="N63" s="100">
        <v>15</v>
      </c>
      <c r="O63" s="100">
        <v>0</v>
      </c>
      <c r="P63" s="100">
        <v>15</v>
      </c>
      <c r="Q63" s="100">
        <v>0</v>
      </c>
      <c r="R63" s="100">
        <v>0</v>
      </c>
      <c r="S63" s="100">
        <v>0</v>
      </c>
      <c r="T63" s="100">
        <v>0</v>
      </c>
      <c r="U63" s="100">
        <v>0</v>
      </c>
      <c r="V63" s="100">
        <v>0</v>
      </c>
      <c r="W63" s="100">
        <v>0</v>
      </c>
      <c r="X63" s="100">
        <v>0</v>
      </c>
      <c r="Y63" s="100">
        <v>0</v>
      </c>
      <c r="AB63" s="73" t="s">
        <v>208</v>
      </c>
    </row>
    <row r="64" spans="1:28" ht="11.25">
      <c r="A64" s="85">
        <v>9</v>
      </c>
      <c r="B64" s="85" t="s">
        <v>99</v>
      </c>
      <c r="C64" s="85">
        <v>3</v>
      </c>
      <c r="D64" s="100">
        <v>80</v>
      </c>
      <c r="E64" s="100">
        <v>20</v>
      </c>
      <c r="F64" s="100">
        <v>15</v>
      </c>
      <c r="G64" s="100">
        <v>0</v>
      </c>
      <c r="H64" s="100">
        <v>0</v>
      </c>
      <c r="I64" s="100">
        <v>10</v>
      </c>
      <c r="J64" s="100">
        <v>10</v>
      </c>
      <c r="K64" s="100">
        <v>0</v>
      </c>
      <c r="L64" s="100">
        <v>0</v>
      </c>
      <c r="M64" s="100">
        <v>0</v>
      </c>
      <c r="N64" s="100">
        <v>10</v>
      </c>
      <c r="O64" s="100">
        <v>0</v>
      </c>
      <c r="P64" s="100">
        <v>15</v>
      </c>
      <c r="Q64" s="100">
        <v>0</v>
      </c>
      <c r="R64" s="100">
        <v>0</v>
      </c>
      <c r="S64" s="100">
        <v>0</v>
      </c>
      <c r="T64" s="100">
        <v>0</v>
      </c>
      <c r="U64" s="100">
        <v>0</v>
      </c>
      <c r="V64" s="100">
        <v>0</v>
      </c>
      <c r="W64" s="100">
        <v>0</v>
      </c>
      <c r="X64" s="100">
        <v>0</v>
      </c>
      <c r="Y64" s="100">
        <v>0</v>
      </c>
      <c r="AB64" s="73" t="s">
        <v>209</v>
      </c>
    </row>
    <row r="65" spans="1:28" ht="11.25">
      <c r="A65" s="85">
        <v>8</v>
      </c>
      <c r="B65" s="85" t="s">
        <v>98</v>
      </c>
      <c r="C65" s="85">
        <v>3</v>
      </c>
      <c r="D65" s="100">
        <v>80</v>
      </c>
      <c r="E65" s="100">
        <v>5</v>
      </c>
      <c r="F65" s="100">
        <v>15</v>
      </c>
      <c r="G65" s="100">
        <v>0</v>
      </c>
      <c r="H65" s="100">
        <v>10</v>
      </c>
      <c r="I65" s="100">
        <v>10</v>
      </c>
      <c r="J65" s="100">
        <v>10</v>
      </c>
      <c r="K65" s="100">
        <v>10</v>
      </c>
      <c r="L65" s="100">
        <v>0</v>
      </c>
      <c r="M65" s="100">
        <v>0</v>
      </c>
      <c r="N65" s="100">
        <v>10</v>
      </c>
      <c r="O65" s="100">
        <v>10</v>
      </c>
      <c r="P65" s="100">
        <v>0</v>
      </c>
      <c r="Q65" s="100">
        <v>0</v>
      </c>
      <c r="R65" s="100">
        <v>0</v>
      </c>
      <c r="S65" s="100">
        <v>0</v>
      </c>
      <c r="T65" s="100">
        <v>0</v>
      </c>
      <c r="U65" s="100">
        <v>0</v>
      </c>
      <c r="V65" s="100">
        <v>0</v>
      </c>
      <c r="W65" s="100">
        <v>0</v>
      </c>
      <c r="X65" s="100">
        <v>0</v>
      </c>
      <c r="Y65" s="100">
        <v>0</v>
      </c>
      <c r="AB65" s="73" t="s">
        <v>210</v>
      </c>
    </row>
    <row r="66" spans="1:28" ht="11.25">
      <c r="A66" s="85">
        <v>12</v>
      </c>
      <c r="B66" s="85" t="s">
        <v>102</v>
      </c>
      <c r="C66" s="85">
        <v>3</v>
      </c>
      <c r="D66" s="100">
        <v>80</v>
      </c>
      <c r="E66" s="100">
        <v>5</v>
      </c>
      <c r="F66" s="100">
        <v>15</v>
      </c>
      <c r="G66" s="100">
        <v>0</v>
      </c>
      <c r="H66" s="100">
        <v>10</v>
      </c>
      <c r="I66" s="100">
        <v>0</v>
      </c>
      <c r="J66" s="100">
        <v>0</v>
      </c>
      <c r="K66" s="100">
        <v>10</v>
      </c>
      <c r="L66" s="100">
        <v>0</v>
      </c>
      <c r="M66" s="100">
        <v>0</v>
      </c>
      <c r="N66" s="100">
        <v>10</v>
      </c>
      <c r="O66" s="100">
        <v>15</v>
      </c>
      <c r="P66" s="100">
        <v>15</v>
      </c>
      <c r="Q66" s="100">
        <v>0</v>
      </c>
      <c r="R66" s="100">
        <v>0</v>
      </c>
      <c r="S66" s="100">
        <v>0</v>
      </c>
      <c r="T66" s="100">
        <v>0</v>
      </c>
      <c r="U66" s="100">
        <v>0</v>
      </c>
      <c r="V66" s="100">
        <v>0</v>
      </c>
      <c r="W66" s="100">
        <v>0</v>
      </c>
      <c r="X66" s="100">
        <v>0</v>
      </c>
      <c r="Y66" s="100">
        <v>0</v>
      </c>
      <c r="AB66" s="73" t="s">
        <v>211</v>
      </c>
    </row>
    <row r="67" spans="1:28" ht="11.25">
      <c r="A67" s="85">
        <v>7</v>
      </c>
      <c r="B67" s="85" t="s">
        <v>97</v>
      </c>
      <c r="C67" s="85">
        <v>3</v>
      </c>
      <c r="D67" s="100">
        <v>121</v>
      </c>
      <c r="E67" s="100">
        <v>0</v>
      </c>
      <c r="F67" s="100">
        <v>5</v>
      </c>
      <c r="G67" s="100">
        <v>16</v>
      </c>
      <c r="H67" s="100">
        <v>30</v>
      </c>
      <c r="I67" s="100">
        <v>10</v>
      </c>
      <c r="J67" s="100">
        <v>10</v>
      </c>
      <c r="K67" s="100">
        <v>10</v>
      </c>
      <c r="L67" s="100">
        <v>0</v>
      </c>
      <c r="M67" s="100">
        <v>0</v>
      </c>
      <c r="N67" s="100">
        <v>10</v>
      </c>
      <c r="O67" s="100">
        <v>15</v>
      </c>
      <c r="P67" s="100">
        <v>0</v>
      </c>
      <c r="Q67" s="100">
        <v>15</v>
      </c>
      <c r="R67" s="100">
        <v>0</v>
      </c>
      <c r="S67" s="100">
        <v>0</v>
      </c>
      <c r="T67" s="100">
        <v>0</v>
      </c>
      <c r="U67" s="100">
        <v>0</v>
      </c>
      <c r="V67" s="100">
        <v>0</v>
      </c>
      <c r="W67" s="100">
        <v>0</v>
      </c>
      <c r="X67" s="100">
        <v>0</v>
      </c>
      <c r="Y67" s="100">
        <v>0</v>
      </c>
      <c r="AB67" s="73" t="s">
        <v>212</v>
      </c>
    </row>
    <row r="68" spans="1:28" ht="11.25">
      <c r="A68" s="85">
        <v>10</v>
      </c>
      <c r="B68" s="85" t="s">
        <v>100</v>
      </c>
      <c r="C68" s="85">
        <v>3</v>
      </c>
      <c r="D68" s="100">
        <v>105</v>
      </c>
      <c r="E68" s="100">
        <v>5</v>
      </c>
      <c r="F68" s="100">
        <v>15</v>
      </c>
      <c r="G68" s="100">
        <v>0</v>
      </c>
      <c r="H68" s="100">
        <v>20</v>
      </c>
      <c r="I68" s="100">
        <v>10</v>
      </c>
      <c r="J68" s="100">
        <v>10</v>
      </c>
      <c r="K68" s="100">
        <v>10</v>
      </c>
      <c r="L68" s="100">
        <v>10</v>
      </c>
      <c r="M68" s="100">
        <v>0</v>
      </c>
      <c r="N68" s="100">
        <v>10</v>
      </c>
      <c r="O68" s="100">
        <v>0</v>
      </c>
      <c r="P68" s="100">
        <v>15</v>
      </c>
      <c r="Q68" s="100">
        <v>0</v>
      </c>
      <c r="R68" s="100">
        <v>0</v>
      </c>
      <c r="S68" s="100">
        <v>0</v>
      </c>
      <c r="T68" s="100">
        <v>0</v>
      </c>
      <c r="U68" s="100">
        <v>0</v>
      </c>
      <c r="V68" s="100">
        <v>0</v>
      </c>
      <c r="W68" s="100">
        <v>0</v>
      </c>
      <c r="X68" s="100">
        <v>0</v>
      </c>
      <c r="Y68" s="100">
        <v>0</v>
      </c>
      <c r="AB68" s="73" t="s">
        <v>213</v>
      </c>
    </row>
    <row r="69" spans="1:28" ht="11.25">
      <c r="A69" s="85">
        <v>17</v>
      </c>
      <c r="B69" s="85" t="s">
        <v>107</v>
      </c>
      <c r="C69" s="85">
        <v>3</v>
      </c>
      <c r="D69" s="100">
        <v>0</v>
      </c>
      <c r="E69" s="100">
        <v>0</v>
      </c>
      <c r="F69" s="100">
        <v>0</v>
      </c>
      <c r="G69" s="100">
        <v>0</v>
      </c>
      <c r="H69" s="100">
        <v>0</v>
      </c>
      <c r="I69" s="100">
        <v>0</v>
      </c>
      <c r="J69" s="100">
        <v>0</v>
      </c>
      <c r="K69" s="100">
        <v>0</v>
      </c>
      <c r="L69" s="100">
        <v>0</v>
      </c>
      <c r="M69" s="100">
        <v>0</v>
      </c>
      <c r="N69" s="100">
        <v>0</v>
      </c>
      <c r="O69" s="100">
        <v>0</v>
      </c>
      <c r="P69" s="100">
        <v>0</v>
      </c>
      <c r="Q69" s="100">
        <v>0</v>
      </c>
      <c r="R69" s="100">
        <v>0</v>
      </c>
      <c r="S69" s="100">
        <v>0</v>
      </c>
      <c r="T69" s="100">
        <v>0</v>
      </c>
      <c r="U69" s="100">
        <v>0</v>
      </c>
      <c r="V69" s="100">
        <v>0</v>
      </c>
      <c r="W69" s="100">
        <v>0</v>
      </c>
      <c r="X69" s="100">
        <v>0</v>
      </c>
      <c r="Y69" s="100">
        <v>0</v>
      </c>
      <c r="AB69" s="73" t="s">
        <v>214</v>
      </c>
    </row>
    <row r="70" spans="1:28" ht="11.25">
      <c r="A70" s="85">
        <v>15</v>
      </c>
      <c r="B70" s="85" t="s">
        <v>105</v>
      </c>
      <c r="C70" s="85">
        <v>3</v>
      </c>
      <c r="D70" s="100">
        <v>105</v>
      </c>
      <c r="E70" s="100">
        <v>5</v>
      </c>
      <c r="F70" s="100">
        <v>15</v>
      </c>
      <c r="G70" s="100">
        <v>0</v>
      </c>
      <c r="H70" s="100">
        <v>30</v>
      </c>
      <c r="I70" s="100">
        <v>10</v>
      </c>
      <c r="J70" s="100">
        <v>10</v>
      </c>
      <c r="K70" s="100">
        <v>10</v>
      </c>
      <c r="L70" s="100">
        <v>0</v>
      </c>
      <c r="M70" s="100">
        <v>0</v>
      </c>
      <c r="N70" s="100">
        <v>10</v>
      </c>
      <c r="O70" s="100">
        <v>15</v>
      </c>
      <c r="P70" s="100">
        <v>0</v>
      </c>
      <c r="Q70" s="100">
        <v>0</v>
      </c>
      <c r="R70" s="100">
        <v>0</v>
      </c>
      <c r="S70" s="100">
        <v>0</v>
      </c>
      <c r="T70" s="100">
        <v>0</v>
      </c>
      <c r="U70" s="100">
        <v>0</v>
      </c>
      <c r="V70" s="100">
        <v>0</v>
      </c>
      <c r="W70" s="100">
        <v>0</v>
      </c>
      <c r="X70" s="100">
        <v>0</v>
      </c>
      <c r="Y70" s="100">
        <v>0</v>
      </c>
      <c r="AB70" s="73" t="s">
        <v>215</v>
      </c>
    </row>
    <row r="71" spans="1:28" ht="11.25">
      <c r="A71" s="85">
        <v>18</v>
      </c>
      <c r="B71" s="85" t="s">
        <v>108</v>
      </c>
      <c r="C71" s="85">
        <v>3</v>
      </c>
      <c r="D71" s="100">
        <v>60</v>
      </c>
      <c r="E71" s="100">
        <v>0</v>
      </c>
      <c r="F71" s="100">
        <v>15</v>
      </c>
      <c r="G71" s="100">
        <v>0</v>
      </c>
      <c r="H71" s="100">
        <v>10</v>
      </c>
      <c r="I71" s="100">
        <v>0</v>
      </c>
      <c r="J71" s="100">
        <v>0</v>
      </c>
      <c r="K71" s="100">
        <v>10</v>
      </c>
      <c r="L71" s="100">
        <v>0</v>
      </c>
      <c r="M71" s="100">
        <v>0</v>
      </c>
      <c r="N71" s="100">
        <v>10</v>
      </c>
      <c r="O71" s="100">
        <v>0</v>
      </c>
      <c r="P71" s="100">
        <v>15</v>
      </c>
      <c r="Q71" s="100">
        <v>0</v>
      </c>
      <c r="R71" s="100">
        <v>0</v>
      </c>
      <c r="S71" s="100">
        <v>0</v>
      </c>
      <c r="T71" s="100">
        <v>0</v>
      </c>
      <c r="U71" s="100">
        <v>0</v>
      </c>
      <c r="V71" s="100">
        <v>0</v>
      </c>
      <c r="W71" s="100">
        <v>0</v>
      </c>
      <c r="X71" s="100">
        <v>0</v>
      </c>
      <c r="Y71" s="100">
        <v>0</v>
      </c>
      <c r="AB71" s="73" t="s">
        <v>216</v>
      </c>
    </row>
    <row r="72" spans="1:28" ht="11.25">
      <c r="A72" s="85">
        <v>14</v>
      </c>
      <c r="B72" s="85" t="s">
        <v>104</v>
      </c>
      <c r="C72" s="85">
        <v>3</v>
      </c>
      <c r="D72" s="100">
        <v>15</v>
      </c>
      <c r="E72" s="100">
        <v>0</v>
      </c>
      <c r="F72" s="100">
        <v>5</v>
      </c>
      <c r="G72" s="100">
        <v>0</v>
      </c>
      <c r="H72" s="100">
        <v>0</v>
      </c>
      <c r="I72" s="100">
        <v>0</v>
      </c>
      <c r="J72" s="100">
        <v>10</v>
      </c>
      <c r="K72" s="100">
        <v>0</v>
      </c>
      <c r="L72" s="100">
        <v>0</v>
      </c>
      <c r="M72" s="100">
        <v>0</v>
      </c>
      <c r="N72" s="100">
        <v>0</v>
      </c>
      <c r="O72" s="100">
        <v>0</v>
      </c>
      <c r="P72" s="100">
        <v>0</v>
      </c>
      <c r="Q72" s="100">
        <v>0</v>
      </c>
      <c r="R72" s="100">
        <v>0</v>
      </c>
      <c r="S72" s="100">
        <v>0</v>
      </c>
      <c r="T72" s="100">
        <v>0</v>
      </c>
      <c r="U72" s="100">
        <v>0</v>
      </c>
      <c r="V72" s="100">
        <v>0</v>
      </c>
      <c r="W72" s="100">
        <v>0</v>
      </c>
      <c r="X72" s="100">
        <v>0</v>
      </c>
      <c r="Y72" s="100">
        <v>0</v>
      </c>
      <c r="AB72" s="73" t="s">
        <v>169</v>
      </c>
    </row>
    <row r="73" spans="1:28" ht="11.25">
      <c r="A73" s="85">
        <v>24</v>
      </c>
      <c r="B73" s="85" t="s">
        <v>114</v>
      </c>
      <c r="C73" s="85">
        <v>3</v>
      </c>
      <c r="D73" s="100">
        <v>50</v>
      </c>
      <c r="E73" s="100">
        <v>5</v>
      </c>
      <c r="F73" s="100">
        <v>15</v>
      </c>
      <c r="G73" s="100">
        <v>0</v>
      </c>
      <c r="H73" s="100">
        <v>0</v>
      </c>
      <c r="I73" s="100">
        <v>0</v>
      </c>
      <c r="J73" s="100">
        <v>10</v>
      </c>
      <c r="K73" s="100">
        <v>10</v>
      </c>
      <c r="L73" s="100">
        <v>0</v>
      </c>
      <c r="M73" s="100">
        <v>0</v>
      </c>
      <c r="N73" s="100">
        <v>0</v>
      </c>
      <c r="O73" s="100">
        <v>10</v>
      </c>
      <c r="P73" s="100">
        <v>0</v>
      </c>
      <c r="Q73" s="100">
        <v>0</v>
      </c>
      <c r="R73" s="100">
        <v>0</v>
      </c>
      <c r="S73" s="100">
        <v>0</v>
      </c>
      <c r="T73" s="100">
        <v>0</v>
      </c>
      <c r="U73" s="100">
        <v>0</v>
      </c>
      <c r="V73" s="100">
        <v>0</v>
      </c>
      <c r="W73" s="100">
        <v>0</v>
      </c>
      <c r="X73" s="100">
        <v>0</v>
      </c>
      <c r="Y73" s="100">
        <v>0</v>
      </c>
      <c r="AB73" s="73" t="s">
        <v>217</v>
      </c>
    </row>
    <row r="74" spans="1:28" ht="11.25">
      <c r="A74" s="85">
        <v>16</v>
      </c>
      <c r="B74" s="85" t="s">
        <v>106</v>
      </c>
      <c r="C74" s="85">
        <v>3</v>
      </c>
      <c r="D74" s="100">
        <v>90</v>
      </c>
      <c r="E74" s="100">
        <v>0</v>
      </c>
      <c r="F74" s="100">
        <v>15</v>
      </c>
      <c r="G74" s="100">
        <v>0</v>
      </c>
      <c r="H74" s="100">
        <v>10</v>
      </c>
      <c r="I74" s="100">
        <v>10</v>
      </c>
      <c r="J74" s="100">
        <v>10</v>
      </c>
      <c r="K74" s="100">
        <v>0</v>
      </c>
      <c r="L74" s="100">
        <v>10</v>
      </c>
      <c r="M74" s="100">
        <v>0</v>
      </c>
      <c r="N74" s="100">
        <v>10</v>
      </c>
      <c r="O74" s="100">
        <v>0</v>
      </c>
      <c r="P74" s="100">
        <v>0</v>
      </c>
      <c r="Q74" s="100">
        <v>0</v>
      </c>
      <c r="R74" s="100">
        <v>0</v>
      </c>
      <c r="S74" s="100">
        <v>0</v>
      </c>
      <c r="T74" s="100">
        <v>0</v>
      </c>
      <c r="U74" s="100">
        <v>0</v>
      </c>
      <c r="V74" s="100">
        <v>25</v>
      </c>
      <c r="W74" s="100">
        <v>0</v>
      </c>
      <c r="X74" s="100">
        <v>0</v>
      </c>
      <c r="Y74" s="100">
        <v>0</v>
      </c>
      <c r="AB74" s="73" t="s">
        <v>176</v>
      </c>
    </row>
    <row r="75" spans="1:28" ht="11.25">
      <c r="A75" s="85">
        <v>13</v>
      </c>
      <c r="B75" s="85" t="s">
        <v>103</v>
      </c>
      <c r="C75" s="85">
        <v>3</v>
      </c>
      <c r="D75" s="100">
        <v>125</v>
      </c>
      <c r="E75" s="100">
        <v>5</v>
      </c>
      <c r="F75" s="100">
        <v>30</v>
      </c>
      <c r="G75" s="100">
        <v>0</v>
      </c>
      <c r="H75" s="100">
        <v>30</v>
      </c>
      <c r="I75" s="100">
        <v>0</v>
      </c>
      <c r="J75" s="100">
        <v>0</v>
      </c>
      <c r="K75" s="100">
        <v>10</v>
      </c>
      <c r="L75" s="100">
        <v>10</v>
      </c>
      <c r="M75" s="100">
        <v>0</v>
      </c>
      <c r="N75" s="100">
        <v>10</v>
      </c>
      <c r="O75" s="100">
        <v>15</v>
      </c>
      <c r="P75" s="100">
        <v>15</v>
      </c>
      <c r="Q75" s="100">
        <v>0</v>
      </c>
      <c r="R75" s="100">
        <v>0</v>
      </c>
      <c r="S75" s="100">
        <v>0</v>
      </c>
      <c r="T75" s="100">
        <v>0</v>
      </c>
      <c r="U75" s="100">
        <v>0</v>
      </c>
      <c r="V75" s="100">
        <v>0</v>
      </c>
      <c r="W75" s="100">
        <v>0</v>
      </c>
      <c r="X75" s="100">
        <v>0</v>
      </c>
      <c r="Y75" s="100">
        <v>0</v>
      </c>
      <c r="AB75" s="73" t="s">
        <v>218</v>
      </c>
    </row>
  </sheetData>
  <conditionalFormatting sqref="D2:D3">
    <cfRule type="cellIs" priority="1" dxfId="9" operator="notBetween" stopIfTrue="1">
      <formula>0</formula>
      <formula>400</formula>
    </cfRule>
  </conditionalFormatting>
  <printOptions/>
  <pageMargins left="0.75" right="0.75" top="1" bottom="1" header="0.5" footer="0.5"/>
  <pageSetup horizontalDpi="600" verticalDpi="600" orientation="portrait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1:N29"/>
  <sheetViews>
    <sheetView workbookViewId="0" topLeftCell="B1">
      <selection activeCell="E23" sqref="E23"/>
    </sheetView>
  </sheetViews>
  <sheetFormatPr defaultColWidth="9.140625" defaultRowHeight="12.75"/>
  <cols>
    <col min="1" max="1" width="0" style="0" hidden="1" customWidth="1"/>
    <col min="2" max="2" width="9.8515625" style="0" customWidth="1"/>
    <col min="3" max="3" width="14.140625" style="0" customWidth="1"/>
    <col min="4" max="4" width="10.57421875" style="0" customWidth="1"/>
    <col min="5" max="5" width="60.421875" style="0" customWidth="1"/>
    <col min="6" max="8" width="14.57421875" style="0" customWidth="1"/>
  </cols>
  <sheetData>
    <row r="1" spans="1:14" ht="16.5" customHeight="1">
      <c r="A1" s="132"/>
      <c r="B1" s="353" t="s">
        <v>3</v>
      </c>
      <c r="C1" s="329" t="s">
        <v>57</v>
      </c>
      <c r="D1" s="353" t="s">
        <v>65</v>
      </c>
      <c r="E1" s="353" t="s">
        <v>66</v>
      </c>
      <c r="F1" s="348" t="s">
        <v>67</v>
      </c>
      <c r="G1" s="349"/>
      <c r="H1" s="350"/>
      <c r="I1" s="132"/>
      <c r="J1" s="132"/>
      <c r="K1" s="132"/>
      <c r="L1" s="132"/>
      <c r="M1" s="132"/>
      <c r="N1" s="132"/>
    </row>
    <row r="2" spans="1:14" s="137" customFormat="1" ht="16.5" customHeight="1">
      <c r="A2" s="134"/>
      <c r="B2" s="354"/>
      <c r="C2" s="326" t="s">
        <v>2</v>
      </c>
      <c r="D2" s="354"/>
      <c r="E2" s="354"/>
      <c r="F2" s="136">
        <v>1</v>
      </c>
      <c r="G2" s="136">
        <v>2</v>
      </c>
      <c r="H2" s="136">
        <v>3</v>
      </c>
      <c r="I2" s="134"/>
      <c r="J2" s="134"/>
      <c r="K2" s="134"/>
      <c r="L2" s="134"/>
      <c r="M2" s="134"/>
      <c r="N2" s="134"/>
    </row>
    <row r="3" spans="1:14" s="225" customFormat="1" ht="16.5" customHeight="1">
      <c r="A3" s="221"/>
      <c r="B3" s="222">
        <f>TeamsData!H30</f>
        <v>1</v>
      </c>
      <c r="C3" s="327">
        <f>TeamsData!G30</f>
        <v>240</v>
      </c>
      <c r="D3" s="224">
        <f>TeamsData!A30</f>
        <v>5</v>
      </c>
      <c r="E3" s="224" t="str">
        <f>TeamsData!C30</f>
        <v>Etamilc</v>
      </c>
      <c r="F3" s="224">
        <f>TeamsData!U30</f>
        <v>225</v>
      </c>
      <c r="G3" s="224">
        <f>TeamsData!V30</f>
        <v>240</v>
      </c>
      <c r="H3" s="224">
        <f>TeamsData!W30</f>
        <v>190</v>
      </c>
      <c r="I3" s="221"/>
      <c r="J3" s="221"/>
      <c r="K3" s="221"/>
      <c r="L3" s="221"/>
      <c r="M3" s="221"/>
      <c r="N3" s="221"/>
    </row>
    <row r="4" spans="1:14" s="225" customFormat="1" ht="16.5" customHeight="1">
      <c r="A4" s="221"/>
      <c r="B4" s="222">
        <f>TeamsData!H31</f>
        <v>2</v>
      </c>
      <c r="C4" s="328">
        <f>TeamsData!G31</f>
        <v>240</v>
      </c>
      <c r="D4" s="224">
        <f>TeamsData!A31</f>
        <v>1</v>
      </c>
      <c r="E4" s="224" t="str">
        <f>TeamsData!C31</f>
        <v>Los_Altos_Geek_Squad</v>
      </c>
      <c r="F4" s="224">
        <f>TeamsData!U31</f>
        <v>240</v>
      </c>
      <c r="G4" s="224">
        <f>TeamsData!V31</f>
        <v>200</v>
      </c>
      <c r="H4" s="224">
        <f>TeamsData!W31</f>
        <v>175</v>
      </c>
      <c r="I4" s="221"/>
      <c r="J4" s="221"/>
      <c r="K4" s="221"/>
      <c r="L4" s="221"/>
      <c r="M4" s="221"/>
      <c r="N4" s="221"/>
    </row>
    <row r="5" spans="1:14" s="225" customFormat="1" ht="16.5" customHeight="1">
      <c r="A5" s="221"/>
      <c r="B5" s="222">
        <f>TeamsData!H32</f>
        <v>3</v>
      </c>
      <c r="C5" s="328">
        <f>TeamsData!G32</f>
        <v>210</v>
      </c>
      <c r="D5" s="224">
        <f>TeamsData!A32</f>
        <v>21</v>
      </c>
      <c r="E5" s="224" t="str">
        <f>TeamsData!C32</f>
        <v>Globe_Trotters</v>
      </c>
      <c r="F5" s="224">
        <f>TeamsData!U32</f>
        <v>210</v>
      </c>
      <c r="G5" s="224">
        <f>TeamsData!V32</f>
        <v>135</v>
      </c>
      <c r="H5" s="224">
        <f>TeamsData!W32</f>
        <v>195</v>
      </c>
      <c r="I5" s="221"/>
      <c r="J5" s="221"/>
      <c r="K5" s="221"/>
      <c r="L5" s="221"/>
      <c r="M5" s="221"/>
      <c r="N5" s="221"/>
    </row>
    <row r="6" spans="1:14" s="225" customFormat="1" ht="16.5" customHeight="1">
      <c r="A6" s="221"/>
      <c r="B6" s="222">
        <f>TeamsData!H33</f>
        <v>4</v>
      </c>
      <c r="C6" s="328">
        <f>TeamsData!G33</f>
        <v>162</v>
      </c>
      <c r="D6" s="224">
        <f>TeamsData!A33</f>
        <v>4</v>
      </c>
      <c r="E6" s="224" t="str">
        <f>TeamsData!C33</f>
        <v>Lego_Legends </v>
      </c>
      <c r="F6" s="224">
        <f>TeamsData!U33</f>
        <v>162</v>
      </c>
      <c r="G6" s="224">
        <f>TeamsData!V33</f>
        <v>50</v>
      </c>
      <c r="H6" s="224">
        <f>TeamsData!W33</f>
        <v>108</v>
      </c>
      <c r="I6" s="221"/>
      <c r="J6" s="221"/>
      <c r="K6" s="221"/>
      <c r="L6" s="221"/>
      <c r="M6" s="221"/>
      <c r="N6" s="221"/>
    </row>
    <row r="7" spans="1:14" s="225" customFormat="1" ht="16.5" customHeight="1">
      <c r="A7" s="221"/>
      <c r="B7" s="222">
        <f>TeamsData!H34</f>
        <v>5</v>
      </c>
      <c r="C7" s="328">
        <f>TeamsData!G34</f>
        <v>161</v>
      </c>
      <c r="D7" s="224">
        <f>TeamsData!A34</f>
        <v>23</v>
      </c>
      <c r="E7" s="224" t="str">
        <f>TeamsData!C34</f>
        <v>Indescribable McCain</v>
      </c>
      <c r="F7" s="224">
        <f>TeamsData!U34</f>
        <v>96</v>
      </c>
      <c r="G7" s="224">
        <f>TeamsData!V34</f>
        <v>120</v>
      </c>
      <c r="H7" s="224">
        <f>TeamsData!W34</f>
        <v>161</v>
      </c>
      <c r="I7" s="221"/>
      <c r="J7" s="221"/>
      <c r="K7" s="221"/>
      <c r="L7" s="221"/>
      <c r="M7" s="221"/>
      <c r="N7" s="221"/>
    </row>
    <row r="8" spans="1:14" s="225" customFormat="1" ht="16.5" customHeight="1">
      <c r="A8" s="221"/>
      <c r="B8" s="222">
        <f>TeamsData!H35</f>
        <v>6</v>
      </c>
      <c r="C8" s="328">
        <f>TeamsData!G35</f>
        <v>145</v>
      </c>
      <c r="D8" s="224">
        <f>TeamsData!A35</f>
        <v>8</v>
      </c>
      <c r="E8" s="224" t="str">
        <f>TeamsData!C35</f>
        <v>The_Unstoppable_Bots</v>
      </c>
      <c r="F8" s="224">
        <f>TeamsData!U35</f>
        <v>70</v>
      </c>
      <c r="G8" s="224">
        <f>TeamsData!V35</f>
        <v>145</v>
      </c>
      <c r="H8" s="224">
        <f>TeamsData!W35</f>
        <v>80</v>
      </c>
      <c r="I8" s="221"/>
      <c r="J8" s="221"/>
      <c r="K8" s="221"/>
      <c r="L8" s="221"/>
      <c r="M8" s="221"/>
      <c r="N8" s="221"/>
    </row>
    <row r="9" spans="1:14" s="225" customFormat="1" ht="16.5" customHeight="1">
      <c r="A9" s="221"/>
      <c r="B9" s="222">
        <f>TeamsData!H36</f>
        <v>7</v>
      </c>
      <c r="C9" s="328">
        <f>TeamsData!G36</f>
        <v>140</v>
      </c>
      <c r="D9" s="224">
        <f>TeamsData!A36</f>
        <v>13</v>
      </c>
      <c r="E9" s="224" t="str">
        <f>TeamsData!C36</f>
        <v>Lego_Lords</v>
      </c>
      <c r="F9" s="224">
        <f>TeamsData!U36</f>
        <v>135</v>
      </c>
      <c r="G9" s="224">
        <f>TeamsData!V36</f>
        <v>140</v>
      </c>
      <c r="H9" s="224">
        <f>TeamsData!W36</f>
        <v>125</v>
      </c>
      <c r="I9" s="221"/>
      <c r="J9" s="221"/>
      <c r="K9" s="221"/>
      <c r="L9" s="221"/>
      <c r="M9" s="221"/>
      <c r="N9" s="221"/>
    </row>
    <row r="10" spans="1:14" s="225" customFormat="1" ht="16.5" customHeight="1">
      <c r="A10" s="221"/>
      <c r="B10" s="222">
        <f>TeamsData!H37</f>
        <v>8</v>
      </c>
      <c r="C10" s="328">
        <f>TeamsData!G37</f>
        <v>140</v>
      </c>
      <c r="D10" s="224">
        <f>TeamsData!A37</f>
        <v>6</v>
      </c>
      <c r="E10" s="224" t="str">
        <f>TeamsData!C37</f>
        <v>Bionic_Builders</v>
      </c>
      <c r="F10" s="224">
        <f>TeamsData!U37</f>
        <v>114</v>
      </c>
      <c r="G10" s="224">
        <f>TeamsData!V37</f>
        <v>94</v>
      </c>
      <c r="H10" s="224">
        <f>TeamsData!W37</f>
        <v>140</v>
      </c>
      <c r="I10" s="221"/>
      <c r="J10" s="221"/>
      <c r="K10" s="221"/>
      <c r="L10" s="221"/>
      <c r="M10" s="221"/>
      <c r="N10" s="221"/>
    </row>
    <row r="11" spans="1:14" s="225" customFormat="1" ht="16.5" customHeight="1">
      <c r="A11" s="221"/>
      <c r="B11" s="222">
        <f>TeamsData!H38</f>
        <v>9</v>
      </c>
      <c r="C11" s="328">
        <f>TeamsData!G38</f>
        <v>130</v>
      </c>
      <c r="D11" s="224">
        <f>TeamsData!A38</f>
        <v>22</v>
      </c>
      <c r="E11" s="224" t="str">
        <f>TeamsData!C38</f>
        <v>Shadow_Dragons</v>
      </c>
      <c r="F11" s="224">
        <f>TeamsData!U38</f>
        <v>130</v>
      </c>
      <c r="G11" s="224">
        <f>TeamsData!V38</f>
        <v>70</v>
      </c>
      <c r="H11" s="224">
        <f>TeamsData!W38</f>
        <v>20</v>
      </c>
      <c r="I11" s="221"/>
      <c r="J11" s="221"/>
      <c r="K11" s="221"/>
      <c r="L11" s="221"/>
      <c r="M11" s="221"/>
      <c r="N11" s="221"/>
    </row>
    <row r="12" spans="1:14" s="225" customFormat="1" ht="16.5" customHeight="1">
      <c r="A12" s="221"/>
      <c r="B12" s="222">
        <f>TeamsData!H39</f>
        <v>10</v>
      </c>
      <c r="C12" s="328">
        <f>TeamsData!G39</f>
        <v>121</v>
      </c>
      <c r="D12" s="224">
        <f>TeamsData!A39</f>
        <v>7</v>
      </c>
      <c r="E12" s="224" t="str">
        <f>TeamsData!C39</f>
        <v>Fortune Cookies</v>
      </c>
      <c r="F12" s="224">
        <f>TeamsData!U39</f>
        <v>50</v>
      </c>
      <c r="G12" s="224">
        <f>TeamsData!V39</f>
        <v>85</v>
      </c>
      <c r="H12" s="224">
        <f>TeamsData!W39</f>
        <v>121</v>
      </c>
      <c r="I12" s="221"/>
      <c r="J12" s="221"/>
      <c r="K12" s="221"/>
      <c r="L12" s="221"/>
      <c r="M12" s="221"/>
      <c r="N12" s="221"/>
    </row>
    <row r="13" spans="1:14" s="225" customFormat="1" ht="16.5" customHeight="1">
      <c r="A13" s="221"/>
      <c r="B13" s="222">
        <f>TeamsData!H40</f>
        <v>11</v>
      </c>
      <c r="C13" s="328">
        <f>TeamsData!G40</f>
        <v>120</v>
      </c>
      <c r="D13" s="224">
        <f>TeamsData!A40</f>
        <v>15</v>
      </c>
      <c r="E13" s="224" t="str">
        <f>TeamsData!C40</f>
        <v>Lego_Sages</v>
      </c>
      <c r="F13" s="224">
        <f>TeamsData!U40</f>
        <v>110</v>
      </c>
      <c r="G13" s="224">
        <f>TeamsData!V40</f>
        <v>120</v>
      </c>
      <c r="H13" s="224">
        <f>TeamsData!W40</f>
        <v>105</v>
      </c>
      <c r="I13" s="221"/>
      <c r="J13" s="221"/>
      <c r="K13" s="221"/>
      <c r="L13" s="221"/>
      <c r="M13" s="221"/>
      <c r="N13" s="221"/>
    </row>
    <row r="14" spans="1:14" s="225" customFormat="1" ht="16.5" customHeight="1">
      <c r="A14" s="221"/>
      <c r="B14" s="222">
        <f>TeamsData!H41</f>
        <v>12</v>
      </c>
      <c r="C14" s="328">
        <f>TeamsData!G41</f>
        <v>105</v>
      </c>
      <c r="D14" s="224">
        <f>TeamsData!A41</f>
        <v>19</v>
      </c>
      <c r="E14" s="224" t="str">
        <f>TeamsData!C41</f>
        <v>SAPphire Force</v>
      </c>
      <c r="F14" s="224">
        <f>TeamsData!U41</f>
        <v>30</v>
      </c>
      <c r="G14" s="224">
        <f>TeamsData!V41</f>
        <v>100</v>
      </c>
      <c r="H14" s="224">
        <f>TeamsData!W41</f>
        <v>105</v>
      </c>
      <c r="I14" s="221"/>
      <c r="J14" s="221"/>
      <c r="K14" s="221"/>
      <c r="L14" s="221"/>
      <c r="M14" s="221"/>
      <c r="N14" s="221"/>
    </row>
    <row r="15" spans="1:14" s="225" customFormat="1" ht="16.5" customHeight="1">
      <c r="A15" s="221"/>
      <c r="B15" s="222">
        <f>TeamsData!H42</f>
        <v>13</v>
      </c>
      <c r="C15" s="328">
        <f>TeamsData!G42</f>
        <v>105</v>
      </c>
      <c r="D15" s="224">
        <f>TeamsData!A42</f>
        <v>16</v>
      </c>
      <c r="E15" s="224" t="str">
        <f>TeamsData!C42</f>
        <v>St, Joseph Atherton</v>
      </c>
      <c r="F15" s="224">
        <f>TeamsData!U42</f>
        <v>80</v>
      </c>
      <c r="G15" s="224">
        <f>TeamsData!V42</f>
        <v>105</v>
      </c>
      <c r="H15" s="224">
        <f>TeamsData!W42</f>
        <v>90</v>
      </c>
      <c r="I15" s="221"/>
      <c r="J15" s="221"/>
      <c r="K15" s="221"/>
      <c r="L15" s="221"/>
      <c r="M15" s="221"/>
      <c r="N15" s="221"/>
    </row>
    <row r="16" spans="1:14" s="225" customFormat="1" ht="16.5" customHeight="1">
      <c r="A16" s="221"/>
      <c r="B16" s="222">
        <f>TeamsData!H43</f>
        <v>14</v>
      </c>
      <c r="C16" s="328">
        <f>TeamsData!G43</f>
        <v>105</v>
      </c>
      <c r="D16" s="224">
        <f>TeamsData!A43</f>
        <v>10</v>
      </c>
      <c r="E16" s="224" t="str">
        <f>TeamsData!C43</f>
        <v>Lightning Legos</v>
      </c>
      <c r="F16" s="224">
        <f>TeamsData!U43</f>
        <v>80</v>
      </c>
      <c r="G16" s="224">
        <f>TeamsData!V43</f>
        <v>85</v>
      </c>
      <c r="H16" s="224">
        <f>TeamsData!W43</f>
        <v>105</v>
      </c>
      <c r="I16" s="221"/>
      <c r="J16" s="221"/>
      <c r="K16" s="221"/>
      <c r="L16" s="221"/>
      <c r="M16" s="221"/>
      <c r="N16" s="221"/>
    </row>
    <row r="17" spans="1:14" s="225" customFormat="1" ht="16.5" customHeight="1">
      <c r="A17" s="221"/>
      <c r="B17" s="222">
        <f>TeamsData!H44</f>
        <v>15</v>
      </c>
      <c r="C17" s="328">
        <f>TeamsData!G44</f>
        <v>100</v>
      </c>
      <c r="D17" s="224">
        <f>TeamsData!A44</f>
        <v>18</v>
      </c>
      <c r="E17" s="224" t="str">
        <f>TeamsData!C44</f>
        <v>Lego_Lightning</v>
      </c>
      <c r="F17" s="224">
        <f>TeamsData!U44</f>
        <v>80</v>
      </c>
      <c r="G17" s="224">
        <f>TeamsData!V44</f>
        <v>100</v>
      </c>
      <c r="H17" s="224">
        <f>TeamsData!W44</f>
        <v>60</v>
      </c>
      <c r="I17" s="221"/>
      <c r="J17" s="221"/>
      <c r="K17" s="221"/>
      <c r="L17" s="221"/>
      <c r="M17" s="221"/>
      <c r="N17" s="221"/>
    </row>
    <row r="18" spans="1:14" s="225" customFormat="1" ht="16.5" customHeight="1">
      <c r="A18" s="221"/>
      <c r="B18" s="222">
        <f>TeamsData!H45</f>
        <v>16</v>
      </c>
      <c r="C18" s="328">
        <f>TeamsData!G45</f>
        <v>95</v>
      </c>
      <c r="D18" s="224">
        <f>TeamsData!A45</f>
        <v>11</v>
      </c>
      <c r="E18" s="224" t="str">
        <f>TeamsData!C45</f>
        <v>KARP</v>
      </c>
      <c r="F18" s="224">
        <f>TeamsData!U45</f>
        <v>90</v>
      </c>
      <c r="G18" s="224">
        <f>TeamsData!V45</f>
        <v>95</v>
      </c>
      <c r="H18" s="224">
        <f>TeamsData!W45</f>
        <v>95</v>
      </c>
      <c r="I18" s="221"/>
      <c r="J18" s="221"/>
      <c r="K18" s="221"/>
      <c r="L18" s="221"/>
      <c r="M18" s="221"/>
      <c r="N18" s="221"/>
    </row>
    <row r="19" spans="1:14" s="225" customFormat="1" ht="16.5" customHeight="1">
      <c r="A19" s="221"/>
      <c r="B19" s="222">
        <f>TeamsData!H46</f>
        <v>17</v>
      </c>
      <c r="C19" s="328">
        <f>TeamsData!G46</f>
        <v>90</v>
      </c>
      <c r="D19" s="224">
        <f>TeamsData!A46</f>
        <v>2</v>
      </c>
      <c r="E19" s="224" t="str">
        <f>TeamsData!C46</f>
        <v>SAP Inspired Innovators</v>
      </c>
      <c r="F19" s="224">
        <f>TeamsData!U46</f>
        <v>70</v>
      </c>
      <c r="G19" s="224">
        <f>TeamsData!V46</f>
        <v>70</v>
      </c>
      <c r="H19" s="224">
        <f>TeamsData!W46</f>
        <v>90</v>
      </c>
      <c r="I19" s="221"/>
      <c r="J19" s="221"/>
      <c r="K19" s="221"/>
      <c r="L19" s="221"/>
      <c r="M19" s="221"/>
      <c r="N19" s="221"/>
    </row>
    <row r="20" spans="1:14" s="225" customFormat="1" ht="16.5" customHeight="1">
      <c r="A20" s="221"/>
      <c r="B20" s="222">
        <f>TeamsData!H47</f>
        <v>18</v>
      </c>
      <c r="C20" s="328">
        <f>TeamsData!G47</f>
        <v>90</v>
      </c>
      <c r="D20" s="224">
        <f>TeamsData!A47</f>
        <v>24</v>
      </c>
      <c r="E20" s="224" t="str">
        <f>TeamsData!C47</f>
        <v>The Teeth</v>
      </c>
      <c r="F20" s="224">
        <f>TeamsData!U47</f>
        <v>90</v>
      </c>
      <c r="G20" s="224">
        <f>TeamsData!V47</f>
        <v>25</v>
      </c>
      <c r="H20" s="224">
        <f>TeamsData!W47</f>
        <v>50</v>
      </c>
      <c r="I20" s="221"/>
      <c r="J20" s="221"/>
      <c r="K20" s="221"/>
      <c r="L20" s="221"/>
      <c r="M20" s="221"/>
      <c r="N20" s="221"/>
    </row>
    <row r="21" spans="1:14" s="225" customFormat="1" ht="16.5" customHeight="1">
      <c r="A21" s="221"/>
      <c r="B21" s="222">
        <f>TeamsData!H48</f>
        <v>19</v>
      </c>
      <c r="C21" s="328">
        <f>TeamsData!G48</f>
        <v>80</v>
      </c>
      <c r="D21" s="224">
        <f>TeamsData!A48</f>
        <v>3</v>
      </c>
      <c r="E21" s="224" t="str">
        <f>TeamsData!C48</f>
        <v>Team 5775</v>
      </c>
      <c r="F21" s="224">
        <f>TeamsData!U48</f>
        <v>15</v>
      </c>
      <c r="G21" s="224">
        <f>TeamsData!V48</f>
        <v>80</v>
      </c>
      <c r="H21" s="224">
        <f>TeamsData!W48</f>
        <v>75</v>
      </c>
      <c r="I21" s="221"/>
      <c r="J21" s="221"/>
      <c r="K21" s="221"/>
      <c r="L21" s="221"/>
      <c r="M21" s="221"/>
      <c r="N21" s="221"/>
    </row>
    <row r="22" spans="1:14" s="225" customFormat="1" ht="16.5" customHeight="1">
      <c r="A22" s="221"/>
      <c r="B22" s="222">
        <f>TeamsData!H49</f>
        <v>20</v>
      </c>
      <c r="C22" s="328">
        <f>TeamsData!G49</f>
        <v>80</v>
      </c>
      <c r="D22" s="224">
        <f>TeamsData!A49</f>
        <v>9</v>
      </c>
      <c r="E22" s="224" t="str">
        <f>TeamsData!C49</f>
        <v>Cyborgs</v>
      </c>
      <c r="F22" s="224">
        <f>TeamsData!U49</f>
        <v>65</v>
      </c>
      <c r="G22" s="224">
        <f>TeamsData!V49</f>
        <v>55</v>
      </c>
      <c r="H22" s="224">
        <f>TeamsData!W49</f>
        <v>80</v>
      </c>
      <c r="I22" s="221"/>
      <c r="J22" s="221"/>
      <c r="K22" s="221"/>
      <c r="L22" s="221"/>
      <c r="M22" s="221"/>
      <c r="N22" s="221"/>
    </row>
    <row r="23" spans="1:14" s="225" customFormat="1" ht="16.5" customHeight="1">
      <c r="A23" s="221"/>
      <c r="B23" s="222">
        <f>TeamsData!H50</f>
        <v>20</v>
      </c>
      <c r="C23" s="328">
        <f>TeamsData!G50</f>
        <v>80</v>
      </c>
      <c r="D23" s="224">
        <f>TeamsData!A50</f>
        <v>12</v>
      </c>
      <c r="E23" s="224" t="str">
        <f>TeamsData!C50</f>
        <v>Robot_Snappers</v>
      </c>
      <c r="F23" s="224">
        <f>TeamsData!U50</f>
        <v>55</v>
      </c>
      <c r="G23" s="224">
        <f>TeamsData!V50</f>
        <v>65</v>
      </c>
      <c r="H23" s="224">
        <f>TeamsData!W50</f>
        <v>80</v>
      </c>
      <c r="I23" s="221"/>
      <c r="J23" s="221"/>
      <c r="K23" s="221"/>
      <c r="L23" s="221"/>
      <c r="M23" s="221"/>
      <c r="N23" s="221"/>
    </row>
    <row r="24" spans="1:14" s="225" customFormat="1" ht="16.5" customHeight="1">
      <c r="A24" s="221"/>
      <c r="B24" s="222">
        <f>TeamsData!H51</f>
        <v>22</v>
      </c>
      <c r="C24" s="328">
        <f>TeamsData!G51</f>
        <v>60</v>
      </c>
      <c r="D24" s="224">
        <f>TeamsData!A51</f>
        <v>20</v>
      </c>
      <c r="E24" s="224" t="str">
        <f>TeamsData!C51</f>
        <v>Bullis_Boyz</v>
      </c>
      <c r="F24" s="224">
        <f>TeamsData!U51</f>
        <v>55</v>
      </c>
      <c r="G24" s="224">
        <f>TeamsData!V51</f>
        <v>30</v>
      </c>
      <c r="H24" s="224">
        <f>TeamsData!W51</f>
        <v>60</v>
      </c>
      <c r="I24" s="221"/>
      <c r="J24" s="221"/>
      <c r="K24" s="221"/>
      <c r="L24" s="221"/>
      <c r="M24" s="221"/>
      <c r="N24" s="221"/>
    </row>
    <row r="25" spans="1:14" s="225" customFormat="1" ht="16.5" customHeight="1">
      <c r="A25" s="221"/>
      <c r="B25" s="222">
        <f>TeamsData!H52</f>
        <v>23</v>
      </c>
      <c r="C25" s="328">
        <f>TeamsData!G52</f>
        <v>45</v>
      </c>
      <c r="D25" s="224">
        <f>TeamsData!A52</f>
        <v>14</v>
      </c>
      <c r="E25" s="224" t="str">
        <f>TeamsData!C52</f>
        <v>Master_MindStorms</v>
      </c>
      <c r="F25" s="224">
        <f>TeamsData!U52</f>
        <v>45</v>
      </c>
      <c r="G25" s="224">
        <f>TeamsData!V52</f>
        <v>30</v>
      </c>
      <c r="H25" s="224">
        <f>TeamsData!W52</f>
        <v>15</v>
      </c>
      <c r="I25" s="221"/>
      <c r="J25" s="221"/>
      <c r="K25" s="221"/>
      <c r="L25" s="221"/>
      <c r="M25" s="221"/>
      <c r="N25" s="221"/>
    </row>
    <row r="26" spans="1:14" s="225" customFormat="1" ht="16.5" customHeight="1">
      <c r="A26" s="221"/>
      <c r="B26" s="222">
        <f>TeamsData!H53</f>
        <v>24</v>
      </c>
      <c r="C26" s="328">
        <f>TeamsData!G53</f>
        <v>45</v>
      </c>
      <c r="D26" s="224">
        <f>TeamsData!A53</f>
        <v>17</v>
      </c>
      <c r="E26" s="224" t="str">
        <f>TeamsData!C53</f>
        <v>Springer_Starbots</v>
      </c>
      <c r="F26" s="224">
        <f>TeamsData!U53</f>
        <v>45</v>
      </c>
      <c r="G26" s="224">
        <f>TeamsData!V53</f>
        <v>30</v>
      </c>
      <c r="H26" s="224">
        <f>TeamsData!W53</f>
        <v>0</v>
      </c>
      <c r="I26" s="221"/>
      <c r="J26" s="221"/>
      <c r="K26" s="221"/>
      <c r="L26" s="221"/>
      <c r="M26" s="221"/>
      <c r="N26" s="221"/>
    </row>
    <row r="27" spans="1:14" ht="12.75">
      <c r="A27" s="132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12.75">
      <c r="A28" s="132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</sheetData>
  <sheetProtection sheet="1" objects="1" scenarios="1"/>
  <mergeCells count="4">
    <mergeCell ref="F1:H1"/>
    <mergeCell ref="E1:E2"/>
    <mergeCell ref="D1:D2"/>
    <mergeCell ref="B1:B2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01"/>
  <dimension ref="A1:M29"/>
  <sheetViews>
    <sheetView workbookViewId="0" topLeftCell="B1">
      <selection activeCell="A1" sqref="A1"/>
    </sheetView>
  </sheetViews>
  <sheetFormatPr defaultColWidth="9.140625" defaultRowHeight="12.75"/>
  <cols>
    <col min="1" max="1" width="10.00390625" style="0" hidden="1" customWidth="1"/>
    <col min="2" max="2" width="6.8515625" style="0" bestFit="1" customWidth="1"/>
    <col min="3" max="3" width="61.140625" style="0" customWidth="1"/>
    <col min="4" max="4" width="14.140625" style="0" customWidth="1"/>
    <col min="5" max="5" width="9.8515625" style="0" customWidth="1"/>
    <col min="6" max="8" width="14.140625" style="0" customWidth="1"/>
  </cols>
  <sheetData>
    <row r="1" spans="1:13" ht="16.5" customHeight="1">
      <c r="A1" s="319"/>
      <c r="B1" s="355" t="s">
        <v>65</v>
      </c>
      <c r="C1" s="353" t="s">
        <v>83</v>
      </c>
      <c r="D1" s="133" t="s">
        <v>57</v>
      </c>
      <c r="E1" s="353" t="s">
        <v>3</v>
      </c>
      <c r="F1" s="274" t="s">
        <v>67</v>
      </c>
      <c r="G1" s="275"/>
      <c r="H1" s="276"/>
      <c r="I1" s="132"/>
      <c r="J1" s="132"/>
      <c r="K1" s="132"/>
      <c r="L1" s="132"/>
      <c r="M1" s="132"/>
    </row>
    <row r="2" spans="1:13" s="137" customFormat="1" ht="16.5" customHeight="1">
      <c r="A2" s="319"/>
      <c r="B2" s="355"/>
      <c r="C2" s="354"/>
      <c r="D2" s="135" t="s">
        <v>2</v>
      </c>
      <c r="E2" s="354"/>
      <c r="F2" s="136">
        <v>1</v>
      </c>
      <c r="G2" s="136">
        <v>2</v>
      </c>
      <c r="H2" s="136">
        <v>3</v>
      </c>
      <c r="I2" s="134"/>
      <c r="J2" s="134"/>
      <c r="K2" s="134"/>
      <c r="L2" s="134"/>
      <c r="M2" s="134"/>
    </row>
    <row r="3" spans="1:13" s="225" customFormat="1" ht="16.5" customHeight="1">
      <c r="A3" s="320"/>
      <c r="B3" s="224">
        <f>TeamsData!A2</f>
        <v>1</v>
      </c>
      <c r="C3" s="224" t="str">
        <f>TeamsData!C2</f>
        <v>Los_Altos_Geek_Squad</v>
      </c>
      <c r="D3" s="223">
        <f>TeamsData!G2</f>
        <v>240</v>
      </c>
      <c r="E3" s="222">
        <f>TeamsData!H2</f>
        <v>2</v>
      </c>
      <c r="F3" s="224">
        <f>TeamsData!U2</f>
        <v>240</v>
      </c>
      <c r="G3" s="224">
        <f>TeamsData!V2</f>
        <v>200</v>
      </c>
      <c r="H3" s="224">
        <f>TeamsData!W2</f>
        <v>175</v>
      </c>
      <c r="I3" s="221"/>
      <c r="J3" s="221"/>
      <c r="K3" s="221"/>
      <c r="L3" s="221"/>
      <c r="M3" s="221"/>
    </row>
    <row r="4" spans="1:13" s="225" customFormat="1" ht="16.5" customHeight="1">
      <c r="A4" s="320">
        <f>TeamsData!AA3</f>
      </c>
      <c r="B4" s="224">
        <f>TeamsData!A3</f>
        <v>2</v>
      </c>
      <c r="C4" s="224" t="str">
        <f>TeamsData!C3</f>
        <v>SAP Inspired Innovators</v>
      </c>
      <c r="D4" s="223">
        <f>TeamsData!G3</f>
        <v>90</v>
      </c>
      <c r="E4" s="222">
        <f>TeamsData!H3</f>
        <v>17</v>
      </c>
      <c r="F4" s="224">
        <f>TeamsData!U3</f>
        <v>70</v>
      </c>
      <c r="G4" s="224">
        <f>TeamsData!V3</f>
        <v>70</v>
      </c>
      <c r="H4" s="224">
        <f>TeamsData!W3</f>
        <v>90</v>
      </c>
      <c r="I4" s="221"/>
      <c r="J4" s="221"/>
      <c r="K4" s="221"/>
      <c r="L4" s="221"/>
      <c r="M4" s="221"/>
    </row>
    <row r="5" spans="1:13" s="225" customFormat="1" ht="16.5" customHeight="1">
      <c r="A5" s="320">
        <f>TeamsData!AA4</f>
      </c>
      <c r="B5" s="224">
        <f>TeamsData!A4</f>
        <v>3</v>
      </c>
      <c r="C5" s="224" t="str">
        <f>TeamsData!C4</f>
        <v>Team 5775</v>
      </c>
      <c r="D5" s="223">
        <f>TeamsData!G4</f>
        <v>80</v>
      </c>
      <c r="E5" s="222">
        <f>TeamsData!H4</f>
        <v>19</v>
      </c>
      <c r="F5" s="224">
        <f>TeamsData!U4</f>
        <v>15</v>
      </c>
      <c r="G5" s="224">
        <f>TeamsData!V4</f>
        <v>80</v>
      </c>
      <c r="H5" s="224">
        <f>TeamsData!W4</f>
        <v>75</v>
      </c>
      <c r="I5" s="221"/>
      <c r="J5" s="221"/>
      <c r="K5" s="221"/>
      <c r="L5" s="221"/>
      <c r="M5" s="221"/>
    </row>
    <row r="6" spans="1:13" s="225" customFormat="1" ht="16.5" customHeight="1">
      <c r="A6" s="320">
        <f>TeamsData!AA5</f>
      </c>
      <c r="B6" s="224">
        <f>TeamsData!A5</f>
        <v>4</v>
      </c>
      <c r="C6" s="224" t="str">
        <f>TeamsData!C5</f>
        <v>Lego_Legends </v>
      </c>
      <c r="D6" s="223">
        <f>TeamsData!G5</f>
        <v>162</v>
      </c>
      <c r="E6" s="222">
        <f>TeamsData!H5</f>
        <v>4</v>
      </c>
      <c r="F6" s="224">
        <f>TeamsData!U5</f>
        <v>162</v>
      </c>
      <c r="G6" s="224">
        <f>TeamsData!V5</f>
        <v>50</v>
      </c>
      <c r="H6" s="224">
        <f>TeamsData!W5</f>
        <v>108</v>
      </c>
      <c r="I6" s="221"/>
      <c r="J6" s="221"/>
      <c r="K6" s="221"/>
      <c r="L6" s="221"/>
      <c r="M6" s="221"/>
    </row>
    <row r="7" spans="1:13" s="225" customFormat="1" ht="16.5" customHeight="1">
      <c r="A7" s="320">
        <f>TeamsData!AA6</f>
      </c>
      <c r="B7" s="224">
        <f>TeamsData!A6</f>
        <v>5</v>
      </c>
      <c r="C7" s="224" t="str">
        <f>TeamsData!C6</f>
        <v>Etamilc</v>
      </c>
      <c r="D7" s="223">
        <f>TeamsData!G6</f>
        <v>240</v>
      </c>
      <c r="E7" s="222">
        <f>TeamsData!H6</f>
        <v>1</v>
      </c>
      <c r="F7" s="224">
        <f>TeamsData!U6</f>
        <v>225</v>
      </c>
      <c r="G7" s="224">
        <f>TeamsData!V6</f>
        <v>240</v>
      </c>
      <c r="H7" s="224">
        <f>TeamsData!W6</f>
        <v>190</v>
      </c>
      <c r="I7" s="221"/>
      <c r="J7" s="221"/>
      <c r="K7" s="221"/>
      <c r="L7" s="221"/>
      <c r="M7" s="221"/>
    </row>
    <row r="8" spans="1:13" s="225" customFormat="1" ht="16.5" customHeight="1">
      <c r="A8" s="320">
        <f>TeamsData!AA7</f>
      </c>
      <c r="B8" s="224">
        <f>TeamsData!A7</f>
        <v>6</v>
      </c>
      <c r="C8" s="224" t="str">
        <f>TeamsData!C7</f>
        <v>Bionic_Builders</v>
      </c>
      <c r="D8" s="223">
        <f>TeamsData!G7</f>
        <v>140</v>
      </c>
      <c r="E8" s="222">
        <f>TeamsData!H7</f>
        <v>8</v>
      </c>
      <c r="F8" s="224">
        <f>TeamsData!U7</f>
        <v>114</v>
      </c>
      <c r="G8" s="224">
        <f>TeamsData!V7</f>
        <v>94</v>
      </c>
      <c r="H8" s="224">
        <f>TeamsData!W7</f>
        <v>140</v>
      </c>
      <c r="I8" s="221"/>
      <c r="J8" s="221"/>
      <c r="K8" s="221"/>
      <c r="L8" s="221"/>
      <c r="M8" s="221"/>
    </row>
    <row r="9" spans="1:13" s="225" customFormat="1" ht="16.5" customHeight="1">
      <c r="A9" s="320">
        <f>TeamsData!AA8</f>
      </c>
      <c r="B9" s="224">
        <f>TeamsData!A8</f>
        <v>7</v>
      </c>
      <c r="C9" s="224" t="str">
        <f>TeamsData!C8</f>
        <v>Fortune Cookies</v>
      </c>
      <c r="D9" s="223">
        <f>TeamsData!G8</f>
        <v>121</v>
      </c>
      <c r="E9" s="222">
        <f>TeamsData!H8</f>
        <v>10</v>
      </c>
      <c r="F9" s="224">
        <f>TeamsData!U8</f>
        <v>50</v>
      </c>
      <c r="G9" s="224">
        <f>TeamsData!V8</f>
        <v>85</v>
      </c>
      <c r="H9" s="224">
        <f>TeamsData!W8</f>
        <v>121</v>
      </c>
      <c r="I9" s="221"/>
      <c r="J9" s="221"/>
      <c r="K9" s="221"/>
      <c r="L9" s="221"/>
      <c r="M9" s="221"/>
    </row>
    <row r="10" spans="1:13" s="225" customFormat="1" ht="16.5" customHeight="1">
      <c r="A10" s="320">
        <f>TeamsData!AA9</f>
      </c>
      <c r="B10" s="224">
        <f>TeamsData!A9</f>
        <v>8</v>
      </c>
      <c r="C10" s="224" t="str">
        <f>TeamsData!C9</f>
        <v>The_Unstoppable_Bots</v>
      </c>
      <c r="D10" s="223">
        <f>TeamsData!G9</f>
        <v>145</v>
      </c>
      <c r="E10" s="222">
        <f>TeamsData!H9</f>
        <v>6</v>
      </c>
      <c r="F10" s="224">
        <f>TeamsData!U9</f>
        <v>70</v>
      </c>
      <c r="G10" s="224">
        <f>TeamsData!V9</f>
        <v>145</v>
      </c>
      <c r="H10" s="224">
        <f>TeamsData!W9</f>
        <v>80</v>
      </c>
      <c r="I10" s="221"/>
      <c r="J10" s="221"/>
      <c r="K10" s="221"/>
      <c r="L10" s="221"/>
      <c r="M10" s="221"/>
    </row>
    <row r="11" spans="1:13" s="225" customFormat="1" ht="16.5" customHeight="1">
      <c r="A11" s="320">
        <f>TeamsData!AA10</f>
      </c>
      <c r="B11" s="224">
        <f>TeamsData!A10</f>
        <v>9</v>
      </c>
      <c r="C11" s="224" t="str">
        <f>TeamsData!C10</f>
        <v>Cyborgs</v>
      </c>
      <c r="D11" s="223">
        <f>TeamsData!G10</f>
        <v>80</v>
      </c>
      <c r="E11" s="222">
        <f>TeamsData!H10</f>
        <v>20</v>
      </c>
      <c r="F11" s="224">
        <f>TeamsData!U10</f>
        <v>65</v>
      </c>
      <c r="G11" s="224">
        <f>TeamsData!V10</f>
        <v>55</v>
      </c>
      <c r="H11" s="224">
        <f>TeamsData!W10</f>
        <v>80</v>
      </c>
      <c r="I11" s="221"/>
      <c r="J11" s="221"/>
      <c r="K11" s="221"/>
      <c r="L11" s="221"/>
      <c r="M11" s="221"/>
    </row>
    <row r="12" spans="1:13" s="225" customFormat="1" ht="16.5" customHeight="1">
      <c r="A12" s="320">
        <f>TeamsData!AA11</f>
      </c>
      <c r="B12" s="224">
        <f>TeamsData!A11</f>
        <v>10</v>
      </c>
      <c r="C12" s="224" t="str">
        <f>TeamsData!C11</f>
        <v>Lightning Legos</v>
      </c>
      <c r="D12" s="223">
        <f>TeamsData!G11</f>
        <v>105</v>
      </c>
      <c r="E12" s="222">
        <f>TeamsData!H11</f>
        <v>14</v>
      </c>
      <c r="F12" s="224">
        <f>TeamsData!U11</f>
        <v>80</v>
      </c>
      <c r="G12" s="224">
        <f>TeamsData!V11</f>
        <v>85</v>
      </c>
      <c r="H12" s="224">
        <f>TeamsData!W11</f>
        <v>105</v>
      </c>
      <c r="I12" s="221"/>
      <c r="J12" s="221"/>
      <c r="K12" s="221"/>
      <c r="L12" s="221"/>
      <c r="M12" s="221"/>
    </row>
    <row r="13" spans="1:13" s="225" customFormat="1" ht="16.5" customHeight="1">
      <c r="A13" s="320">
        <f>TeamsData!AA12</f>
      </c>
      <c r="B13" s="224">
        <f>TeamsData!A12</f>
        <v>11</v>
      </c>
      <c r="C13" s="224" t="str">
        <f>TeamsData!C12</f>
        <v>KARP</v>
      </c>
      <c r="D13" s="223">
        <f>TeamsData!G12</f>
        <v>95</v>
      </c>
      <c r="E13" s="222">
        <f>TeamsData!H12</f>
        <v>16</v>
      </c>
      <c r="F13" s="224">
        <f>TeamsData!U12</f>
        <v>90</v>
      </c>
      <c r="G13" s="224">
        <f>TeamsData!V12</f>
        <v>95</v>
      </c>
      <c r="H13" s="224">
        <f>TeamsData!W12</f>
        <v>95</v>
      </c>
      <c r="I13" s="221"/>
      <c r="J13" s="221"/>
      <c r="K13" s="221"/>
      <c r="L13" s="221"/>
      <c r="M13" s="221"/>
    </row>
    <row r="14" spans="1:13" s="225" customFormat="1" ht="16.5" customHeight="1">
      <c r="A14" s="320">
        <f>TeamsData!AA13</f>
      </c>
      <c r="B14" s="224">
        <f>TeamsData!A13</f>
        <v>12</v>
      </c>
      <c r="C14" s="224" t="str">
        <f>TeamsData!C13</f>
        <v>Robot_Snappers</v>
      </c>
      <c r="D14" s="223">
        <f>TeamsData!G13</f>
        <v>80</v>
      </c>
      <c r="E14" s="222">
        <f>TeamsData!H13</f>
        <v>20</v>
      </c>
      <c r="F14" s="224">
        <f>TeamsData!U13</f>
        <v>55</v>
      </c>
      <c r="G14" s="224">
        <f>TeamsData!V13</f>
        <v>65</v>
      </c>
      <c r="H14" s="224">
        <f>TeamsData!W13</f>
        <v>80</v>
      </c>
      <c r="I14" s="221"/>
      <c r="J14" s="221"/>
      <c r="K14" s="221"/>
      <c r="L14" s="221"/>
      <c r="M14" s="221"/>
    </row>
    <row r="15" spans="1:13" s="225" customFormat="1" ht="16.5" customHeight="1">
      <c r="A15" s="320">
        <f>TeamsData!AA14</f>
      </c>
      <c r="B15" s="224">
        <f>TeamsData!A14</f>
        <v>13</v>
      </c>
      <c r="C15" s="224" t="str">
        <f>TeamsData!C14</f>
        <v>Lego_Lords</v>
      </c>
      <c r="D15" s="223">
        <f>TeamsData!G14</f>
        <v>140</v>
      </c>
      <c r="E15" s="222">
        <f>TeamsData!H14</f>
        <v>7</v>
      </c>
      <c r="F15" s="224">
        <f>TeamsData!U14</f>
        <v>135</v>
      </c>
      <c r="G15" s="224">
        <f>TeamsData!V14</f>
        <v>140</v>
      </c>
      <c r="H15" s="224">
        <f>TeamsData!W14</f>
        <v>125</v>
      </c>
      <c r="I15" s="221"/>
      <c r="J15" s="221"/>
      <c r="K15" s="221"/>
      <c r="L15" s="221"/>
      <c r="M15" s="221"/>
    </row>
    <row r="16" spans="1:13" s="225" customFormat="1" ht="16.5" customHeight="1">
      <c r="A16" s="320">
        <f>TeamsData!AA15</f>
      </c>
      <c r="B16" s="224">
        <f>TeamsData!A15</f>
        <v>14</v>
      </c>
      <c r="C16" s="224" t="str">
        <f>TeamsData!C15</f>
        <v>Master_MindStorms</v>
      </c>
      <c r="D16" s="223">
        <f>TeamsData!G15</f>
        <v>45</v>
      </c>
      <c r="E16" s="222">
        <f>TeamsData!H15</f>
        <v>23</v>
      </c>
      <c r="F16" s="224">
        <f>TeamsData!U15</f>
        <v>45</v>
      </c>
      <c r="G16" s="224">
        <f>TeamsData!V15</f>
        <v>30</v>
      </c>
      <c r="H16" s="224">
        <f>TeamsData!W15</f>
        <v>15</v>
      </c>
      <c r="I16" s="221"/>
      <c r="J16" s="221"/>
      <c r="K16" s="221"/>
      <c r="L16" s="221"/>
      <c r="M16" s="221"/>
    </row>
    <row r="17" spans="1:13" s="225" customFormat="1" ht="16.5" customHeight="1">
      <c r="A17" s="320">
        <f>TeamsData!AA16</f>
      </c>
      <c r="B17" s="224">
        <f>TeamsData!A16</f>
        <v>15</v>
      </c>
      <c r="C17" s="224" t="str">
        <f>TeamsData!C16</f>
        <v>Lego_Sages</v>
      </c>
      <c r="D17" s="223">
        <f>TeamsData!G16</f>
        <v>120</v>
      </c>
      <c r="E17" s="222">
        <f>TeamsData!H16</f>
        <v>11</v>
      </c>
      <c r="F17" s="224">
        <f>TeamsData!U16</f>
        <v>110</v>
      </c>
      <c r="G17" s="224">
        <f>TeamsData!V16</f>
        <v>120</v>
      </c>
      <c r="H17" s="224">
        <f>TeamsData!W16</f>
        <v>105</v>
      </c>
      <c r="I17" s="221"/>
      <c r="J17" s="221"/>
      <c r="K17" s="221"/>
      <c r="L17" s="221"/>
      <c r="M17" s="221"/>
    </row>
    <row r="18" spans="1:13" s="225" customFormat="1" ht="16.5" customHeight="1">
      <c r="A18" s="320">
        <f>TeamsData!AA17</f>
      </c>
      <c r="B18" s="224">
        <f>TeamsData!A17</f>
        <v>16</v>
      </c>
      <c r="C18" s="224" t="str">
        <f>TeamsData!C17</f>
        <v>St, Joseph Atherton</v>
      </c>
      <c r="D18" s="223">
        <f>TeamsData!G17</f>
        <v>105</v>
      </c>
      <c r="E18" s="222">
        <f>TeamsData!H17</f>
        <v>13</v>
      </c>
      <c r="F18" s="224">
        <f>TeamsData!U17</f>
        <v>80</v>
      </c>
      <c r="G18" s="224">
        <f>TeamsData!V17</f>
        <v>105</v>
      </c>
      <c r="H18" s="224">
        <f>TeamsData!W17</f>
        <v>90</v>
      </c>
      <c r="I18" s="221"/>
      <c r="J18" s="221"/>
      <c r="K18" s="221"/>
      <c r="L18" s="221"/>
      <c r="M18" s="221"/>
    </row>
    <row r="19" spans="1:13" s="225" customFormat="1" ht="16.5" customHeight="1">
      <c r="A19" s="320">
        <f>TeamsData!AA18</f>
      </c>
      <c r="B19" s="224">
        <f>TeamsData!A18</f>
        <v>17</v>
      </c>
      <c r="C19" s="224" t="str">
        <f>TeamsData!C18</f>
        <v>Springer_Starbots</v>
      </c>
      <c r="D19" s="223">
        <f>TeamsData!G18</f>
        <v>45</v>
      </c>
      <c r="E19" s="222">
        <f>TeamsData!H18</f>
        <v>24</v>
      </c>
      <c r="F19" s="224">
        <f>TeamsData!U18</f>
        <v>45</v>
      </c>
      <c r="G19" s="224">
        <f>TeamsData!V18</f>
        <v>30</v>
      </c>
      <c r="H19" s="224">
        <f>TeamsData!W18</f>
        <v>0</v>
      </c>
      <c r="I19" s="221"/>
      <c r="J19" s="221"/>
      <c r="K19" s="221"/>
      <c r="L19" s="221"/>
      <c r="M19" s="221"/>
    </row>
    <row r="20" spans="1:13" s="225" customFormat="1" ht="16.5" customHeight="1">
      <c r="A20" s="320">
        <f>TeamsData!AA19</f>
      </c>
      <c r="B20" s="224">
        <f>TeamsData!A19</f>
        <v>18</v>
      </c>
      <c r="C20" s="224" t="str">
        <f>TeamsData!C19</f>
        <v>Lego_Lightning</v>
      </c>
      <c r="D20" s="223">
        <f>TeamsData!G19</f>
        <v>100</v>
      </c>
      <c r="E20" s="222">
        <f>TeamsData!H19</f>
        <v>15</v>
      </c>
      <c r="F20" s="224">
        <f>TeamsData!U19</f>
        <v>80</v>
      </c>
      <c r="G20" s="224">
        <f>TeamsData!V19</f>
        <v>100</v>
      </c>
      <c r="H20" s="224">
        <f>TeamsData!W19</f>
        <v>60</v>
      </c>
      <c r="I20" s="221"/>
      <c r="J20" s="221"/>
      <c r="K20" s="221"/>
      <c r="L20" s="221"/>
      <c r="M20" s="221"/>
    </row>
    <row r="21" spans="1:13" s="225" customFormat="1" ht="16.5" customHeight="1">
      <c r="A21" s="320">
        <f>TeamsData!AA20</f>
      </c>
      <c r="B21" s="224">
        <f>TeamsData!A20</f>
        <v>19</v>
      </c>
      <c r="C21" s="224" t="str">
        <f>TeamsData!C20</f>
        <v>SAPphire Force</v>
      </c>
      <c r="D21" s="223">
        <f>TeamsData!G20</f>
        <v>105</v>
      </c>
      <c r="E21" s="222">
        <f>TeamsData!H20</f>
        <v>12</v>
      </c>
      <c r="F21" s="224">
        <f>TeamsData!U20</f>
        <v>30</v>
      </c>
      <c r="G21" s="224">
        <f>TeamsData!V20</f>
        <v>100</v>
      </c>
      <c r="H21" s="224">
        <f>TeamsData!W20</f>
        <v>105</v>
      </c>
      <c r="I21" s="221"/>
      <c r="J21" s="221"/>
      <c r="K21" s="221"/>
      <c r="L21" s="221"/>
      <c r="M21" s="221"/>
    </row>
    <row r="22" spans="1:13" s="225" customFormat="1" ht="16.5" customHeight="1">
      <c r="A22" s="320">
        <f>TeamsData!AA21</f>
      </c>
      <c r="B22" s="224">
        <f>TeamsData!A21</f>
        <v>20</v>
      </c>
      <c r="C22" s="224" t="str">
        <f>TeamsData!C21</f>
        <v>Bullis_Boyz</v>
      </c>
      <c r="D22" s="223">
        <f>TeamsData!G21</f>
        <v>60</v>
      </c>
      <c r="E22" s="222">
        <f>TeamsData!H21</f>
        <v>22</v>
      </c>
      <c r="F22" s="224">
        <f>TeamsData!U21</f>
        <v>55</v>
      </c>
      <c r="G22" s="224">
        <f>TeamsData!V21</f>
        <v>30</v>
      </c>
      <c r="H22" s="224">
        <f>TeamsData!W21</f>
        <v>60</v>
      </c>
      <c r="I22" s="221"/>
      <c r="J22" s="221"/>
      <c r="K22" s="221"/>
      <c r="L22" s="221"/>
      <c r="M22" s="221"/>
    </row>
    <row r="23" spans="1:13" s="225" customFormat="1" ht="16.5" customHeight="1">
      <c r="A23" s="320">
        <f>TeamsData!AA22</f>
      </c>
      <c r="B23" s="224">
        <f>TeamsData!A22</f>
        <v>21</v>
      </c>
      <c r="C23" s="224" t="str">
        <f>TeamsData!C22</f>
        <v>Globe_Trotters</v>
      </c>
      <c r="D23" s="223">
        <f>TeamsData!G22</f>
        <v>210</v>
      </c>
      <c r="E23" s="222">
        <f>TeamsData!H22</f>
        <v>3</v>
      </c>
      <c r="F23" s="224">
        <f>TeamsData!U22</f>
        <v>210</v>
      </c>
      <c r="G23" s="224">
        <f>TeamsData!V22</f>
        <v>135</v>
      </c>
      <c r="H23" s="224">
        <f>TeamsData!W22</f>
        <v>195</v>
      </c>
      <c r="I23" s="221"/>
      <c r="J23" s="221"/>
      <c r="K23" s="221"/>
      <c r="L23" s="221"/>
      <c r="M23" s="221"/>
    </row>
    <row r="24" spans="1:13" s="225" customFormat="1" ht="16.5" customHeight="1">
      <c r="A24" s="320">
        <f>TeamsData!AA23</f>
      </c>
      <c r="B24" s="224">
        <f>TeamsData!A23</f>
        <v>22</v>
      </c>
      <c r="C24" s="224" t="str">
        <f>TeamsData!C23</f>
        <v>Shadow_Dragons</v>
      </c>
      <c r="D24" s="223">
        <f>TeamsData!G23</f>
        <v>130</v>
      </c>
      <c r="E24" s="222">
        <f>TeamsData!H23</f>
        <v>9</v>
      </c>
      <c r="F24" s="224">
        <f>TeamsData!U23</f>
        <v>130</v>
      </c>
      <c r="G24" s="224">
        <f>TeamsData!V23</f>
        <v>70</v>
      </c>
      <c r="H24" s="224">
        <f>TeamsData!W23</f>
        <v>20</v>
      </c>
      <c r="I24" s="221"/>
      <c r="J24" s="221"/>
      <c r="K24" s="221"/>
      <c r="L24" s="221"/>
      <c r="M24" s="221"/>
    </row>
    <row r="25" spans="1:13" s="225" customFormat="1" ht="16.5" customHeight="1">
      <c r="A25" s="320">
        <f>TeamsData!AA24</f>
      </c>
      <c r="B25" s="224">
        <f>TeamsData!A24</f>
        <v>23</v>
      </c>
      <c r="C25" s="224" t="str">
        <f>TeamsData!C24</f>
        <v>Indescribable McCain</v>
      </c>
      <c r="D25" s="223">
        <f>TeamsData!G24</f>
        <v>161</v>
      </c>
      <c r="E25" s="222">
        <f>TeamsData!H24</f>
        <v>5</v>
      </c>
      <c r="F25" s="224">
        <f>TeamsData!U24</f>
        <v>96</v>
      </c>
      <c r="G25" s="224">
        <f>TeamsData!V24</f>
        <v>120</v>
      </c>
      <c r="H25" s="224">
        <f>TeamsData!W24</f>
        <v>161</v>
      </c>
      <c r="I25" s="221"/>
      <c r="J25" s="221"/>
      <c r="K25" s="221"/>
      <c r="L25" s="221"/>
      <c r="M25" s="221"/>
    </row>
    <row r="26" spans="1:13" s="225" customFormat="1" ht="16.5" customHeight="1">
      <c r="A26" s="320">
        <f>TeamsData!AA25</f>
      </c>
      <c r="B26" s="224">
        <f>TeamsData!A25</f>
        <v>24</v>
      </c>
      <c r="C26" s="224" t="str">
        <f>TeamsData!C25</f>
        <v>The Teeth</v>
      </c>
      <c r="D26" s="223">
        <f>TeamsData!G25</f>
        <v>90</v>
      </c>
      <c r="E26" s="222">
        <f>TeamsData!H25</f>
        <v>18</v>
      </c>
      <c r="F26" s="224">
        <f>TeamsData!U25</f>
        <v>90</v>
      </c>
      <c r="G26" s="224">
        <f>TeamsData!V25</f>
        <v>25</v>
      </c>
      <c r="H26" s="224">
        <f>TeamsData!W25</f>
        <v>50</v>
      </c>
      <c r="I26" s="221"/>
      <c r="J26" s="221"/>
      <c r="K26" s="221"/>
      <c r="L26" s="221"/>
      <c r="M26" s="221"/>
    </row>
    <row r="27" spans="1:13" ht="12.75">
      <c r="A27" s="321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</row>
    <row r="28" spans="1:13" ht="12.75">
      <c r="A28" s="321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</row>
    <row r="29" spans="1:13" ht="12.75">
      <c r="A29" s="132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</row>
  </sheetData>
  <sheetProtection sheet="1" objects="1" scenarios="1"/>
  <mergeCells count="3">
    <mergeCell ref="C1:C2"/>
    <mergeCell ref="B1:B2"/>
    <mergeCell ref="E1:E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AI137"/>
  <sheetViews>
    <sheetView zoomScalePageLayoutView="0" workbookViewId="0" topLeftCell="A1">
      <selection activeCell="Q19" sqref="Q19"/>
    </sheetView>
  </sheetViews>
  <sheetFormatPr defaultColWidth="3.421875" defaultRowHeight="20.25" customHeight="1"/>
  <cols>
    <col min="1" max="1" width="33.421875" style="22" customWidth="1"/>
    <col min="2" max="2" width="2.140625" style="22" customWidth="1"/>
    <col min="3" max="3" width="2.140625" style="2" customWidth="1"/>
    <col min="4" max="8" width="4.00390625" style="1" hidden="1" customWidth="1"/>
    <col min="9" max="11" width="3.140625" style="1" hidden="1" customWidth="1"/>
    <col min="12" max="12" width="4.28125" style="28" hidden="1" customWidth="1"/>
    <col min="13" max="13" width="6.421875" style="26" customWidth="1"/>
    <col min="14" max="14" width="7.7109375" style="58" customWidth="1"/>
    <col min="15" max="16" width="6.421875" style="25" customWidth="1"/>
    <col min="17" max="20" width="6.421875" style="2" customWidth="1"/>
    <col min="21" max="21" width="6.421875" style="24" customWidth="1"/>
    <col min="22" max="22" width="6.421875" style="25" customWidth="1"/>
    <col min="23" max="24" width="5.7109375" style="22" customWidth="1"/>
    <col min="25" max="25" width="5.7109375" style="25" customWidth="1"/>
    <col min="26" max="27" width="5.7109375" style="27" customWidth="1"/>
    <col min="28" max="30" width="5.7109375" style="2" customWidth="1"/>
    <col min="31" max="31" width="3.421875" style="2" customWidth="1"/>
    <col min="32" max="32" width="3.421875" style="27" customWidth="1"/>
    <col min="33" max="16384" width="3.421875" style="2" customWidth="1"/>
  </cols>
  <sheetData>
    <row r="1" spans="1:15" ht="14.25" customHeight="1" thickBot="1">
      <c r="A1" s="64" t="s">
        <v>28</v>
      </c>
      <c r="L1" s="46"/>
      <c r="M1" s="25"/>
      <c r="N1" s="2"/>
      <c r="O1" s="2"/>
    </row>
    <row r="2" spans="1:27" ht="15.75" customHeight="1" thickBot="1">
      <c r="A2" s="87" t="e">
        <f>INDEX(Teams!C8:C87,N2)</f>
        <v>#VALUE!</v>
      </c>
      <c r="D2" s="32" t="s">
        <v>19</v>
      </c>
      <c r="E2" s="32" t="s">
        <v>20</v>
      </c>
      <c r="F2" s="32" t="s">
        <v>21</v>
      </c>
      <c r="G2" s="32" t="s">
        <v>14</v>
      </c>
      <c r="H2" s="32" t="s">
        <v>15</v>
      </c>
      <c r="I2" s="32" t="s">
        <v>23</v>
      </c>
      <c r="J2" s="32" t="s">
        <v>24</v>
      </c>
      <c r="K2" s="32" t="s">
        <v>25</v>
      </c>
      <c r="L2" s="46"/>
      <c r="M2" s="87" t="s">
        <v>53</v>
      </c>
      <c r="N2" s="86"/>
      <c r="O2" s="89"/>
      <c r="P2" s="88"/>
      <c r="Q2" s="87"/>
      <c r="R2" s="87" t="s">
        <v>54</v>
      </c>
      <c r="S2" s="88">
        <f>'Score List'!$C$2</f>
      </c>
      <c r="AA2" s="29"/>
    </row>
    <row r="3" spans="1:35" ht="19.5" customHeight="1">
      <c r="A3" s="57" t="s">
        <v>37</v>
      </c>
      <c r="B3" s="62"/>
      <c r="C3" s="63">
        <f aca="true" t="shared" si="0" ref="C3:C23">IF(L3="",1,"")</f>
        <v>1</v>
      </c>
      <c r="D3" s="55">
        <v>5</v>
      </c>
      <c r="E3" s="50"/>
      <c r="F3" s="50"/>
      <c r="G3" s="31">
        <f>IF(L3="","",L3-1)</f>
      </c>
      <c r="H3" s="31">
        <f>IF(L3="","",D3*G3)</f>
      </c>
      <c r="I3" s="31"/>
      <c r="J3" s="31"/>
      <c r="K3" s="31"/>
      <c r="L3" s="49"/>
      <c r="M3" s="2"/>
      <c r="N3" s="2"/>
      <c r="O3" s="2"/>
      <c r="P3" s="2"/>
      <c r="U3" s="2"/>
      <c r="V3" s="2"/>
      <c r="W3" s="2"/>
      <c r="X3" s="2"/>
      <c r="AD3" s="56"/>
      <c r="AE3" s="56"/>
      <c r="AF3" s="2"/>
      <c r="AG3" s="1"/>
      <c r="AI3" s="30"/>
    </row>
    <row r="4" spans="1:33" ht="19.5" customHeight="1">
      <c r="A4" s="57" t="s">
        <v>34</v>
      </c>
      <c r="B4" s="62">
        <f>B5</f>
      </c>
      <c r="C4" s="63">
        <f t="shared" si="0"/>
        <v>1</v>
      </c>
      <c r="D4" s="55">
        <v>5</v>
      </c>
      <c r="E4" s="50"/>
      <c r="F4" s="50"/>
      <c r="G4" s="31">
        <f>IF(L4="","",L4-1)</f>
      </c>
      <c r="H4" s="31">
        <f aca="true" t="shared" si="1" ref="H4:H23">IF(L4="","",D4*G4)</f>
      </c>
      <c r="I4" s="31">
        <f>I5</f>
      </c>
      <c r="J4" s="31"/>
      <c r="K4" s="31"/>
      <c r="L4" s="49"/>
      <c r="M4" s="2"/>
      <c r="N4" s="2"/>
      <c r="O4" s="2"/>
      <c r="P4" s="2"/>
      <c r="U4" s="2"/>
      <c r="AD4" s="23"/>
      <c r="AF4" s="2"/>
      <c r="AG4" s="23"/>
    </row>
    <row r="5" spans="1:33" ht="19.5" customHeight="1">
      <c r="A5" s="57" t="s">
        <v>35</v>
      </c>
      <c r="B5" s="62">
        <f>IF($I$5=1,1,"")</f>
      </c>
      <c r="C5" s="63">
        <f t="shared" si="0"/>
        <v>1</v>
      </c>
      <c r="D5" s="55">
        <v>4</v>
      </c>
      <c r="E5" s="50"/>
      <c r="F5" s="50"/>
      <c r="G5" s="31">
        <f>IF(L5="","",L5-1)</f>
      </c>
      <c r="H5" s="31">
        <f t="shared" si="1"/>
      </c>
      <c r="I5" s="31">
        <f>IF(SUM(L4:L5)&gt;10,1,"")</f>
      </c>
      <c r="J5" s="31"/>
      <c r="K5" s="31"/>
      <c r="L5" s="49"/>
      <c r="M5" s="2"/>
      <c r="N5" s="2"/>
      <c r="O5" s="2"/>
      <c r="P5" s="2"/>
      <c r="U5" s="2"/>
      <c r="AD5" s="23"/>
      <c r="AF5" s="2"/>
      <c r="AG5" s="23"/>
    </row>
    <row r="6" spans="1:35" ht="19.5" customHeight="1">
      <c r="A6" s="57" t="s">
        <v>30</v>
      </c>
      <c r="B6" s="62"/>
      <c r="C6" s="63">
        <f t="shared" si="0"/>
        <v>1</v>
      </c>
      <c r="D6" s="55">
        <v>10</v>
      </c>
      <c r="E6" s="50"/>
      <c r="F6" s="50"/>
      <c r="G6" s="31">
        <f>IF(L6="","",L6-1)</f>
      </c>
      <c r="H6" s="31">
        <f t="shared" si="1"/>
      </c>
      <c r="I6" s="31"/>
      <c r="J6" s="31"/>
      <c r="K6" s="31"/>
      <c r="L6" s="54"/>
      <c r="M6" s="2"/>
      <c r="N6" s="2"/>
      <c r="O6" s="2"/>
      <c r="P6" s="2"/>
      <c r="U6" s="2"/>
      <c r="V6" s="2"/>
      <c r="W6" s="2"/>
      <c r="X6" s="2"/>
      <c r="AA6" s="29"/>
      <c r="AD6" s="56"/>
      <c r="AE6" s="56"/>
      <c r="AF6" s="2"/>
      <c r="AG6" s="1"/>
      <c r="AI6" s="30"/>
    </row>
    <row r="7" spans="1:35" ht="19.5" customHeight="1">
      <c r="A7" s="57" t="s">
        <v>31</v>
      </c>
      <c r="B7" s="62"/>
      <c r="C7" s="63">
        <f t="shared" si="0"/>
        <v>1</v>
      </c>
      <c r="D7" s="55">
        <v>10</v>
      </c>
      <c r="E7" s="50"/>
      <c r="F7" s="50"/>
      <c r="G7" s="31">
        <f>IF(L7="","",IF(L7=1,0,1))</f>
      </c>
      <c r="H7" s="31">
        <f t="shared" si="1"/>
      </c>
      <c r="I7" s="31"/>
      <c r="J7" s="31"/>
      <c r="K7" s="31"/>
      <c r="L7" s="49"/>
      <c r="M7" s="2"/>
      <c r="N7" s="2"/>
      <c r="O7" s="2"/>
      <c r="P7" s="2"/>
      <c r="U7" s="2"/>
      <c r="V7" s="2"/>
      <c r="W7" s="2"/>
      <c r="X7" s="2"/>
      <c r="AA7" s="29"/>
      <c r="AD7" s="56"/>
      <c r="AE7" s="56"/>
      <c r="AF7" s="2"/>
      <c r="AG7" s="1"/>
      <c r="AI7" s="30"/>
    </row>
    <row r="8" spans="1:35" ht="19.5" customHeight="1">
      <c r="A8" s="57" t="s">
        <v>32</v>
      </c>
      <c r="B8" s="62"/>
      <c r="C8" s="63">
        <f t="shared" si="0"/>
        <v>1</v>
      </c>
      <c r="D8" s="55">
        <v>10</v>
      </c>
      <c r="E8" s="50"/>
      <c r="F8" s="50"/>
      <c r="G8" s="31">
        <f>IF(L8="","",IF(L8=1,0,1))</f>
      </c>
      <c r="H8" s="31">
        <f t="shared" si="1"/>
      </c>
      <c r="I8" s="31"/>
      <c r="J8" s="31"/>
      <c r="K8" s="31"/>
      <c r="L8" s="49"/>
      <c r="M8" s="2"/>
      <c r="N8" s="2"/>
      <c r="O8" s="2"/>
      <c r="P8" s="2"/>
      <c r="U8" s="2"/>
      <c r="V8" s="2"/>
      <c r="W8" s="2"/>
      <c r="X8" s="2"/>
      <c r="AD8" s="56"/>
      <c r="AE8" s="56"/>
      <c r="AF8" s="2"/>
      <c r="AG8" s="1"/>
      <c r="AI8" s="30"/>
    </row>
    <row r="9" spans="1:35" ht="19.5" customHeight="1">
      <c r="A9" s="57" t="s">
        <v>33</v>
      </c>
      <c r="B9" s="62"/>
      <c r="C9" s="63">
        <f t="shared" si="0"/>
        <v>1</v>
      </c>
      <c r="D9" s="55">
        <v>10</v>
      </c>
      <c r="E9" s="50"/>
      <c r="F9" s="50"/>
      <c r="G9" s="31">
        <f>IF(L9="","",IF(L9=1,0,1))</f>
      </c>
      <c r="H9" s="31">
        <f t="shared" si="1"/>
      </c>
      <c r="I9" s="31"/>
      <c r="J9" s="31"/>
      <c r="K9" s="31"/>
      <c r="L9" s="49"/>
      <c r="M9" s="2"/>
      <c r="N9" s="2"/>
      <c r="O9" s="2"/>
      <c r="P9" s="2"/>
      <c r="U9" s="2"/>
      <c r="V9" s="2"/>
      <c r="W9" s="2"/>
      <c r="X9" s="2"/>
      <c r="AA9" s="29"/>
      <c r="AD9" s="56"/>
      <c r="AE9" s="56"/>
      <c r="AF9" s="2"/>
      <c r="AG9" s="1"/>
      <c r="AI9" s="30"/>
    </row>
    <row r="10" spans="1:35" ht="19.5" customHeight="1">
      <c r="A10" s="57" t="s">
        <v>36</v>
      </c>
      <c r="B10" s="62"/>
      <c r="C10" s="63">
        <f t="shared" si="0"/>
        <v>1</v>
      </c>
      <c r="D10" s="55">
        <v>10</v>
      </c>
      <c r="E10" s="50"/>
      <c r="F10" s="50"/>
      <c r="G10" s="31">
        <f>IF(L10="","",IF(L10=1,0,1))</f>
      </c>
      <c r="H10" s="31">
        <f t="shared" si="1"/>
      </c>
      <c r="I10" s="31"/>
      <c r="J10" s="31"/>
      <c r="K10" s="31"/>
      <c r="L10" s="49"/>
      <c r="M10" s="2"/>
      <c r="N10" s="2"/>
      <c r="O10" s="2"/>
      <c r="P10" s="2"/>
      <c r="U10" s="2"/>
      <c r="V10" s="2"/>
      <c r="W10" s="2"/>
      <c r="X10" s="2"/>
      <c r="AD10" s="56"/>
      <c r="AE10" s="56"/>
      <c r="AF10" s="2"/>
      <c r="AG10" s="1"/>
      <c r="AI10" s="30"/>
    </row>
    <row r="11" spans="1:35" ht="19.5" customHeight="1">
      <c r="A11" s="57" t="s">
        <v>38</v>
      </c>
      <c r="B11" s="62"/>
      <c r="C11" s="63">
        <f t="shared" si="0"/>
        <v>1</v>
      </c>
      <c r="D11" s="55">
        <v>15</v>
      </c>
      <c r="E11" s="50"/>
      <c r="F11" s="50"/>
      <c r="G11" s="31">
        <f>IF(L11="","",IF(L11=1,0,1))</f>
      </c>
      <c r="H11" s="31">
        <f t="shared" si="1"/>
      </c>
      <c r="I11" s="31"/>
      <c r="J11" s="31"/>
      <c r="K11" s="31"/>
      <c r="L11" s="49"/>
      <c r="M11" s="2"/>
      <c r="N11" s="2"/>
      <c r="P11" s="2"/>
      <c r="V11" s="2"/>
      <c r="W11" s="2"/>
      <c r="X11" s="2"/>
      <c r="AD11" s="56"/>
      <c r="AE11" s="56"/>
      <c r="AF11" s="2"/>
      <c r="AG11" s="1"/>
      <c r="AI11" s="30"/>
    </row>
    <row r="12" spans="1:35" ht="19.5" customHeight="1">
      <c r="A12" s="57" t="s">
        <v>39</v>
      </c>
      <c r="B12" s="62"/>
      <c r="C12" s="63">
        <f t="shared" si="0"/>
        <v>1</v>
      </c>
      <c r="D12" s="51">
        <v>10</v>
      </c>
      <c r="E12" s="55">
        <v>15</v>
      </c>
      <c r="F12" s="50"/>
      <c r="G12" s="31" t="s">
        <v>22</v>
      </c>
      <c r="H12" s="31">
        <f>IF(L12="","",IF(L12=1,0,IF(L12=2,D12,E12)))</f>
      </c>
      <c r="I12" s="31"/>
      <c r="J12" s="31"/>
      <c r="K12" s="31"/>
      <c r="L12" s="49"/>
      <c r="M12" s="2"/>
      <c r="N12" s="2"/>
      <c r="O12" s="2"/>
      <c r="P12" s="2"/>
      <c r="AA12" s="29"/>
      <c r="AD12" s="56"/>
      <c r="AE12" s="56"/>
      <c r="AF12" s="2"/>
      <c r="AG12" s="1"/>
      <c r="AI12" s="30"/>
    </row>
    <row r="13" spans="1:35" ht="19.5" customHeight="1">
      <c r="A13" s="57" t="s">
        <v>40</v>
      </c>
      <c r="B13" s="62"/>
      <c r="C13" s="63">
        <f t="shared" si="0"/>
        <v>1</v>
      </c>
      <c r="D13" s="51">
        <v>10</v>
      </c>
      <c r="E13" s="55">
        <v>15</v>
      </c>
      <c r="F13" s="50"/>
      <c r="G13" s="31" t="s">
        <v>22</v>
      </c>
      <c r="H13" s="31">
        <f>IF(L13="","",IF(L13=1,0,IF(L13=2,D13,E13)))</f>
      </c>
      <c r="I13" s="31"/>
      <c r="J13" s="31"/>
      <c r="K13" s="31"/>
      <c r="L13" s="49"/>
      <c r="M13" s="2"/>
      <c r="N13" s="2"/>
      <c r="O13" s="2"/>
      <c r="P13" s="2"/>
      <c r="X13" s="2"/>
      <c r="AD13" s="56"/>
      <c r="AE13" s="56"/>
      <c r="AF13" s="2"/>
      <c r="AG13" s="1"/>
      <c r="AI13" s="30"/>
    </row>
    <row r="14" spans="1:35" ht="19.5" customHeight="1">
      <c r="A14" s="57" t="s">
        <v>41</v>
      </c>
      <c r="B14" s="62"/>
      <c r="C14" s="63">
        <f t="shared" si="0"/>
        <v>1</v>
      </c>
      <c r="D14" s="55">
        <v>15</v>
      </c>
      <c r="E14" s="50"/>
      <c r="F14" s="50"/>
      <c r="G14" s="31">
        <f>IF(L14="","",IF(L14=1,0,1))</f>
      </c>
      <c r="H14" s="31">
        <f t="shared" si="1"/>
      </c>
      <c r="I14" s="31"/>
      <c r="J14" s="31"/>
      <c r="K14" s="31"/>
      <c r="L14" s="49"/>
      <c r="M14" s="2"/>
      <c r="N14" s="2"/>
      <c r="O14" s="2"/>
      <c r="P14" s="2"/>
      <c r="V14" s="2"/>
      <c r="W14" s="2"/>
      <c r="X14" s="2"/>
      <c r="AD14" s="56"/>
      <c r="AE14" s="56"/>
      <c r="AF14" s="2"/>
      <c r="AG14" s="1"/>
      <c r="AI14" s="30"/>
    </row>
    <row r="15" spans="1:21" ht="19.5" customHeight="1">
      <c r="A15" s="57" t="s">
        <v>42</v>
      </c>
      <c r="B15" s="62"/>
      <c r="C15" s="63">
        <f t="shared" si="0"/>
        <v>1</v>
      </c>
      <c r="D15" s="55">
        <v>15</v>
      </c>
      <c r="E15" s="50"/>
      <c r="F15" s="50"/>
      <c r="G15" s="31">
        <f>IF(L15="","",IF(L15=1,0,1))</f>
      </c>
      <c r="H15" s="31">
        <f t="shared" si="1"/>
      </c>
      <c r="I15" s="31"/>
      <c r="J15" s="31"/>
      <c r="K15" s="31"/>
      <c r="L15" s="49"/>
      <c r="M15" s="2"/>
      <c r="N15" s="2"/>
      <c r="O15" s="2"/>
      <c r="P15" s="2"/>
      <c r="U15" s="2"/>
    </row>
    <row r="16" spans="1:27" ht="19.5" customHeight="1">
      <c r="A16" s="57" t="s">
        <v>43</v>
      </c>
      <c r="B16" s="62"/>
      <c r="C16" s="63">
        <f t="shared" si="0"/>
        <v>1</v>
      </c>
      <c r="D16" s="55">
        <v>20</v>
      </c>
      <c r="E16" s="50"/>
      <c r="F16" s="50"/>
      <c r="G16" s="31">
        <f>IF(L16="","",IF(L16=1,0,1))</f>
      </c>
      <c r="H16" s="31">
        <f t="shared" si="1"/>
      </c>
      <c r="I16" s="31"/>
      <c r="J16" s="31"/>
      <c r="K16" s="31"/>
      <c r="L16" s="49"/>
      <c r="M16" s="2"/>
      <c r="N16" s="2"/>
      <c r="O16" s="2"/>
      <c r="P16" s="2"/>
      <c r="U16" s="27"/>
      <c r="AA16" s="29"/>
    </row>
    <row r="17" spans="1:16" ht="19.5" customHeight="1">
      <c r="A17" s="57" t="s">
        <v>18</v>
      </c>
      <c r="B17" s="62"/>
      <c r="C17" s="63">
        <f t="shared" si="0"/>
        <v>1</v>
      </c>
      <c r="D17" s="55">
        <v>10</v>
      </c>
      <c r="E17" s="50"/>
      <c r="F17" s="50"/>
      <c r="G17" s="31">
        <f>IF(L17="","",IF(L17=1,0,1))</f>
      </c>
      <c r="H17" s="31">
        <f t="shared" si="1"/>
      </c>
      <c r="I17" s="31"/>
      <c r="J17" s="31"/>
      <c r="K17" s="31"/>
      <c r="L17" s="49"/>
      <c r="M17" s="2"/>
      <c r="N17" s="2"/>
      <c r="O17" s="2"/>
      <c r="P17" s="2"/>
    </row>
    <row r="18" spans="1:35" ht="19.5" customHeight="1">
      <c r="A18" s="57" t="s">
        <v>44</v>
      </c>
      <c r="B18" s="62"/>
      <c r="C18" s="63">
        <f t="shared" si="0"/>
        <v>1</v>
      </c>
      <c r="D18" s="55">
        <v>20</v>
      </c>
      <c r="E18" s="50"/>
      <c r="F18" s="50"/>
      <c r="G18" s="31">
        <f>IF(L18="","",IF(L18=1,0,1))</f>
      </c>
      <c r="H18" s="31">
        <f t="shared" si="1"/>
      </c>
      <c r="I18" s="31"/>
      <c r="J18" s="31"/>
      <c r="K18" s="31"/>
      <c r="L18" s="49"/>
      <c r="M18" s="2"/>
      <c r="N18" s="2"/>
      <c r="O18" s="2"/>
      <c r="P18" s="2"/>
      <c r="U18" s="2"/>
      <c r="AA18" s="29"/>
      <c r="AD18" s="56"/>
      <c r="AE18" s="56"/>
      <c r="AF18" s="2"/>
      <c r="AG18" s="1"/>
      <c r="AI18" s="30"/>
    </row>
    <row r="19" spans="1:35" ht="19.5" customHeight="1">
      <c r="A19" s="57" t="s">
        <v>45</v>
      </c>
      <c r="B19" s="62"/>
      <c r="C19" s="63">
        <f t="shared" si="0"/>
        <v>1</v>
      </c>
      <c r="D19" s="55">
        <v>20</v>
      </c>
      <c r="E19" s="55">
        <v>30</v>
      </c>
      <c r="F19" s="50"/>
      <c r="G19" s="31" t="s">
        <v>22</v>
      </c>
      <c r="H19" s="31">
        <f>IF(L19="","",IF(L19=1,0,IF(L19=2,D19,E19)))</f>
      </c>
      <c r="I19" s="31"/>
      <c r="J19" s="31"/>
      <c r="K19" s="31"/>
      <c r="L19" s="49"/>
      <c r="M19" s="2"/>
      <c r="N19" s="2"/>
      <c r="O19" s="2"/>
      <c r="P19" s="2"/>
      <c r="U19" s="2"/>
      <c r="AA19" s="29"/>
      <c r="AD19" s="56"/>
      <c r="AE19" s="56"/>
      <c r="AF19" s="2"/>
      <c r="AG19" s="1"/>
      <c r="AI19" s="30"/>
    </row>
    <row r="20" spans="1:35" ht="19.5" customHeight="1">
      <c r="A20" s="57" t="s">
        <v>46</v>
      </c>
      <c r="B20" s="62"/>
      <c r="C20" s="63">
        <f t="shared" si="0"/>
        <v>1</v>
      </c>
      <c r="D20" s="55">
        <v>25</v>
      </c>
      <c r="E20" s="50"/>
      <c r="F20" s="50"/>
      <c r="G20" s="31">
        <f>IF(L20="","",IF(L20=1,0,1))</f>
      </c>
      <c r="H20" s="31">
        <f t="shared" si="1"/>
      </c>
      <c r="I20" s="31"/>
      <c r="J20" s="31"/>
      <c r="K20" s="31"/>
      <c r="L20" s="49"/>
      <c r="M20" s="2"/>
      <c r="N20" s="2"/>
      <c r="O20" s="2"/>
      <c r="P20" s="2"/>
      <c r="U20" s="2"/>
      <c r="AA20" s="29"/>
      <c r="AD20" s="56"/>
      <c r="AE20" s="56"/>
      <c r="AF20" s="2"/>
      <c r="AG20" s="1"/>
      <c r="AI20" s="30"/>
    </row>
    <row r="21" spans="1:35" ht="19.5" customHeight="1">
      <c r="A21" s="57" t="s">
        <v>47</v>
      </c>
      <c r="B21" s="62"/>
      <c r="C21" s="63">
        <f t="shared" si="0"/>
        <v>1</v>
      </c>
      <c r="D21" s="55">
        <v>25</v>
      </c>
      <c r="E21" s="50"/>
      <c r="F21" s="50"/>
      <c r="G21" s="31">
        <f>IF(L21="","",IF(L21=1,0,1))</f>
      </c>
      <c r="H21" s="31">
        <f t="shared" si="1"/>
      </c>
      <c r="I21" s="31"/>
      <c r="J21" s="31"/>
      <c r="K21" s="31"/>
      <c r="L21" s="49"/>
      <c r="M21" s="2"/>
      <c r="N21" s="2"/>
      <c r="O21" s="2"/>
      <c r="P21" s="2"/>
      <c r="U21" s="2"/>
      <c r="AA21" s="29"/>
      <c r="AD21" s="56"/>
      <c r="AE21" s="56"/>
      <c r="AF21" s="2"/>
      <c r="AG21" s="1"/>
      <c r="AI21" s="30"/>
    </row>
    <row r="22" spans="1:35" ht="19.5" customHeight="1">
      <c r="A22" s="57" t="s">
        <v>48</v>
      </c>
      <c r="B22" s="62"/>
      <c r="C22" s="63">
        <f t="shared" si="0"/>
        <v>1</v>
      </c>
      <c r="D22" s="55">
        <v>25</v>
      </c>
      <c r="E22" s="50"/>
      <c r="F22" s="50"/>
      <c r="G22" s="31">
        <f>IF(L22="","",IF(L22=1,0,1))</f>
      </c>
      <c r="H22" s="31">
        <f t="shared" si="1"/>
      </c>
      <c r="I22" s="31"/>
      <c r="J22" s="31"/>
      <c r="K22" s="31"/>
      <c r="L22" s="49"/>
      <c r="M22" s="2"/>
      <c r="N22" s="2"/>
      <c r="O22" s="2"/>
      <c r="P22" s="2"/>
      <c r="U22" s="2"/>
      <c r="AA22" s="29"/>
      <c r="AD22" s="56"/>
      <c r="AE22" s="56"/>
      <c r="AF22" s="2"/>
      <c r="AG22" s="1"/>
      <c r="AI22" s="30"/>
    </row>
    <row r="23" spans="1:35" ht="19.5" customHeight="1">
      <c r="A23" s="57" t="s">
        <v>49</v>
      </c>
      <c r="B23" s="62"/>
      <c r="C23" s="63">
        <f t="shared" si="0"/>
        <v>1</v>
      </c>
      <c r="D23" s="55">
        <v>40</v>
      </c>
      <c r="E23" s="50"/>
      <c r="F23" s="50"/>
      <c r="G23" s="31">
        <f>IF(L23="","",IF(L23=1,0,1))</f>
      </c>
      <c r="H23" s="31">
        <f t="shared" si="1"/>
      </c>
      <c r="I23" s="31"/>
      <c r="J23" s="31"/>
      <c r="K23" s="31"/>
      <c r="L23" s="49"/>
      <c r="M23" s="2"/>
      <c r="N23" s="2"/>
      <c r="O23" s="2"/>
      <c r="P23" s="2"/>
      <c r="U23" s="2"/>
      <c r="V23" s="2"/>
      <c r="W23" s="2"/>
      <c r="X23" s="2"/>
      <c r="AA23" s="29"/>
      <c r="AD23" s="56"/>
      <c r="AE23" s="56"/>
      <c r="AF23" s="2"/>
      <c r="AG23" s="1"/>
      <c r="AI23" s="30"/>
    </row>
    <row r="24" spans="1:35" ht="3.7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46"/>
      <c r="M24" s="2"/>
      <c r="N24" s="2"/>
      <c r="O24" s="2"/>
      <c r="P24" s="2"/>
      <c r="U24" s="2"/>
      <c r="V24" s="2"/>
      <c r="W24" s="2"/>
      <c r="X24" s="2"/>
      <c r="AA24" s="29"/>
      <c r="AD24" s="56"/>
      <c r="AE24" s="56"/>
      <c r="AF24" s="2"/>
      <c r="AG24" s="1"/>
      <c r="AI24" s="30"/>
    </row>
    <row r="25" spans="1:26" ht="17.25" customHeight="1">
      <c r="A25" s="47" t="s">
        <v>16</v>
      </c>
      <c r="B25" s="33"/>
      <c r="C25" s="356" t="str">
        <f>IF(SUM(B3:B23)&gt;0,"TOO MANY LEVEE BLOCKS",IF(SUM(C3:C23)&gt;0,"MISSING INPUT",SUM(H3:H23)))</f>
        <v>MISSING INPUT</v>
      </c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356"/>
      <c r="W25" s="356"/>
      <c r="X25" s="356"/>
      <c r="Y25" s="356"/>
      <c r="Z25" s="356"/>
    </row>
    <row r="26" spans="2:35" ht="20.25" customHeight="1" hidden="1">
      <c r="B26" s="34"/>
      <c r="D26" s="2"/>
      <c r="E26" s="2"/>
      <c r="F26" s="2"/>
      <c r="G26" s="2"/>
      <c r="H26" s="2"/>
      <c r="I26" s="2"/>
      <c r="J26" s="2"/>
      <c r="K26" s="2"/>
      <c r="L26" s="1"/>
      <c r="M26" s="2"/>
      <c r="N26" s="2"/>
      <c r="O26" s="2"/>
      <c r="P26" s="2"/>
      <c r="U26" s="2"/>
      <c r="V26" s="2"/>
      <c r="W26" s="2"/>
      <c r="X26" s="2"/>
      <c r="AG26" s="1"/>
      <c r="AI26" s="30"/>
    </row>
    <row r="27" spans="1:35" ht="20.25" customHeight="1" hidden="1">
      <c r="A27" s="22" t="s">
        <v>27</v>
      </c>
      <c r="B27" s="34"/>
      <c r="D27" s="2"/>
      <c r="E27" s="2"/>
      <c r="F27" s="2"/>
      <c r="G27" s="2"/>
      <c r="H27" s="2"/>
      <c r="I27" s="2"/>
      <c r="J27" s="2"/>
      <c r="K27" s="2"/>
      <c r="L27" s="1"/>
      <c r="M27" s="2"/>
      <c r="N27" s="2"/>
      <c r="O27" s="2"/>
      <c r="P27" s="2"/>
      <c r="U27" s="2"/>
      <c r="V27" s="2"/>
      <c r="W27" s="2"/>
      <c r="X27" s="2"/>
      <c r="AG27" s="1"/>
      <c r="AI27" s="30"/>
    </row>
    <row r="28" spans="1:35" ht="20.25" customHeight="1" hidden="1">
      <c r="A28" s="53" t="s">
        <v>26</v>
      </c>
      <c r="B28" s="41"/>
      <c r="C28" s="41"/>
      <c r="AG28" s="1"/>
      <c r="AI28" s="30"/>
    </row>
    <row r="29" spans="1:24" ht="20.25" customHeight="1" hidden="1">
      <c r="A29" s="52"/>
      <c r="B29" s="41"/>
      <c r="C29" s="41"/>
      <c r="D29" s="59"/>
      <c r="E29" s="42"/>
      <c r="F29" s="59"/>
      <c r="G29" s="59"/>
      <c r="H29" s="59"/>
      <c r="I29" s="59"/>
      <c r="J29" s="59"/>
      <c r="K29" s="59"/>
      <c r="L29" s="60"/>
      <c r="M29" s="59"/>
      <c r="O29" s="58"/>
      <c r="P29" s="58"/>
      <c r="Q29" s="58"/>
      <c r="R29" s="58"/>
      <c r="S29" s="58"/>
      <c r="T29" s="58"/>
      <c r="U29" s="58"/>
      <c r="V29" s="58"/>
      <c r="W29" s="58"/>
      <c r="X29" s="58"/>
    </row>
    <row r="30" spans="1:15" ht="20.25" customHeight="1" hidden="1">
      <c r="A30" s="35"/>
      <c r="B30" s="61"/>
      <c r="C30" s="61"/>
      <c r="D30" s="43"/>
      <c r="E30" s="42"/>
      <c r="F30" s="42"/>
      <c r="G30" s="42"/>
      <c r="H30" s="42"/>
      <c r="I30" s="42"/>
      <c r="J30" s="42"/>
      <c r="K30" s="42"/>
      <c r="L30" s="44"/>
      <c r="M30" s="45"/>
      <c r="N30" s="2"/>
      <c r="O30" s="22"/>
    </row>
    <row r="31" spans="1:15" ht="20.25" customHeight="1" hidden="1">
      <c r="A31" s="36"/>
      <c r="B31" s="43"/>
      <c r="C31" s="43"/>
      <c r="D31" s="43"/>
      <c r="E31" s="42"/>
      <c r="F31" s="42"/>
      <c r="G31" s="42"/>
      <c r="H31" s="42"/>
      <c r="I31" s="42"/>
      <c r="J31" s="42"/>
      <c r="K31" s="42"/>
      <c r="L31" s="44"/>
      <c r="M31" s="45"/>
      <c r="N31" s="2"/>
      <c r="O31" s="22"/>
    </row>
    <row r="32" spans="1:15" ht="20.25" customHeight="1" hidden="1">
      <c r="A32" s="37"/>
      <c r="B32" s="43"/>
      <c r="C32" s="43"/>
      <c r="D32" s="43"/>
      <c r="E32" s="42"/>
      <c r="F32" s="42"/>
      <c r="G32" s="42"/>
      <c r="H32" s="42"/>
      <c r="I32" s="42"/>
      <c r="J32" s="42"/>
      <c r="K32" s="42"/>
      <c r="L32" s="44"/>
      <c r="M32" s="45"/>
      <c r="N32" s="2"/>
      <c r="O32" s="22"/>
    </row>
    <row r="33" spans="1:15" ht="20.25" customHeight="1" hidden="1">
      <c r="A33" s="38"/>
      <c r="B33" s="43"/>
      <c r="C33" s="43"/>
      <c r="D33" s="43"/>
      <c r="E33" s="42"/>
      <c r="F33" s="42"/>
      <c r="G33" s="42"/>
      <c r="H33" s="42"/>
      <c r="I33" s="42"/>
      <c r="J33" s="42"/>
      <c r="K33" s="42"/>
      <c r="L33" s="44"/>
      <c r="M33" s="45"/>
      <c r="N33" s="2"/>
      <c r="O33" s="22"/>
    </row>
    <row r="34" spans="1:15" ht="20.25" customHeight="1" hidden="1">
      <c r="A34" s="39"/>
      <c r="B34" s="43"/>
      <c r="C34" s="43"/>
      <c r="D34" s="43"/>
      <c r="E34" s="42"/>
      <c r="F34" s="42"/>
      <c r="G34" s="42"/>
      <c r="H34" s="42"/>
      <c r="I34" s="42"/>
      <c r="J34" s="42"/>
      <c r="K34" s="42"/>
      <c r="L34" s="44"/>
      <c r="M34" s="45"/>
      <c r="N34" s="2"/>
      <c r="O34" s="22"/>
    </row>
    <row r="35" spans="1:15" ht="20.25" customHeight="1" hidden="1">
      <c r="A35" s="40"/>
      <c r="B35" s="43"/>
      <c r="C35" s="43"/>
      <c r="D35" s="43"/>
      <c r="E35" s="42"/>
      <c r="F35" s="42"/>
      <c r="G35" s="42"/>
      <c r="H35" s="42"/>
      <c r="I35" s="42"/>
      <c r="J35" s="42"/>
      <c r="K35" s="42"/>
      <c r="L35" s="44"/>
      <c r="M35" s="45"/>
      <c r="N35" s="2"/>
      <c r="O35" s="22"/>
    </row>
    <row r="36" spans="1:15" ht="20.25" customHeight="1" hidden="1">
      <c r="A36" s="48"/>
      <c r="B36" s="43"/>
      <c r="C36" s="43"/>
      <c r="D36" s="43"/>
      <c r="E36" s="42"/>
      <c r="F36" s="42"/>
      <c r="G36" s="42"/>
      <c r="H36" s="42"/>
      <c r="I36" s="42"/>
      <c r="J36" s="42"/>
      <c r="K36" s="42"/>
      <c r="L36" s="44"/>
      <c r="M36" s="45"/>
      <c r="N36" s="2"/>
      <c r="O36" s="22"/>
    </row>
    <row r="37" ht="20.25" customHeight="1" hidden="1"/>
    <row r="38" spans="13:15" ht="20.25" customHeight="1">
      <c r="M38" s="25"/>
      <c r="N38" s="2"/>
      <c r="O38" s="22"/>
    </row>
    <row r="39" spans="13:15" ht="20.25" customHeight="1">
      <c r="M39" s="25"/>
      <c r="N39" s="2"/>
      <c r="O39" s="22"/>
    </row>
    <row r="40" spans="13:15" ht="20.25" customHeight="1">
      <c r="M40" s="25"/>
      <c r="N40" s="2"/>
      <c r="O40" s="22"/>
    </row>
    <row r="41" spans="13:15" ht="20.25" customHeight="1">
      <c r="M41" s="25"/>
      <c r="N41" s="2"/>
      <c r="O41" s="22"/>
    </row>
    <row r="42" spans="13:15" ht="20.25" customHeight="1">
      <c r="M42" s="25"/>
      <c r="N42" s="2"/>
      <c r="O42" s="22"/>
    </row>
    <row r="43" spans="13:15" ht="20.25" customHeight="1">
      <c r="M43" s="25"/>
      <c r="N43" s="2"/>
      <c r="O43" s="22"/>
    </row>
    <row r="44" spans="13:15" ht="20.25" customHeight="1">
      <c r="M44" s="25"/>
      <c r="N44" s="2"/>
      <c r="O44" s="22"/>
    </row>
    <row r="45" spans="13:15" ht="20.25" customHeight="1">
      <c r="M45" s="25"/>
      <c r="N45" s="2"/>
      <c r="O45" s="22"/>
    </row>
    <row r="46" spans="13:15" ht="20.25" customHeight="1">
      <c r="M46" s="25"/>
      <c r="N46" s="2"/>
      <c r="O46" s="22"/>
    </row>
    <row r="47" spans="13:15" ht="20.25" customHeight="1">
      <c r="M47" s="25"/>
      <c r="N47" s="2"/>
      <c r="O47" s="22"/>
    </row>
    <row r="48" spans="13:15" ht="20.25" customHeight="1">
      <c r="M48" s="25"/>
      <c r="N48" s="2"/>
      <c r="O48" s="22"/>
    </row>
    <row r="49" spans="13:15" ht="20.25" customHeight="1">
      <c r="M49" s="25"/>
      <c r="N49" s="2"/>
      <c r="O49" s="22"/>
    </row>
    <row r="50" spans="13:15" ht="20.25" customHeight="1">
      <c r="M50" s="25"/>
      <c r="N50" s="2"/>
      <c r="O50" s="22"/>
    </row>
    <row r="51" spans="13:15" ht="20.25" customHeight="1">
      <c r="M51" s="25"/>
      <c r="N51" s="2"/>
      <c r="O51" s="22"/>
    </row>
    <row r="52" spans="13:15" ht="20.25" customHeight="1">
      <c r="M52" s="25"/>
      <c r="N52" s="2"/>
      <c r="O52" s="22"/>
    </row>
    <row r="53" spans="13:15" ht="20.25" customHeight="1">
      <c r="M53" s="25"/>
      <c r="N53" s="2"/>
      <c r="O53" s="22"/>
    </row>
    <row r="54" spans="13:15" ht="20.25" customHeight="1">
      <c r="M54" s="25"/>
      <c r="N54" s="2"/>
      <c r="O54" s="22"/>
    </row>
    <row r="55" spans="13:15" ht="20.25" customHeight="1">
      <c r="M55" s="25"/>
      <c r="N55" s="2"/>
      <c r="O55" s="22"/>
    </row>
    <row r="56" spans="13:15" ht="20.25" customHeight="1">
      <c r="M56" s="25"/>
      <c r="N56" s="2"/>
      <c r="O56" s="22"/>
    </row>
    <row r="57" spans="13:15" ht="20.25" customHeight="1">
      <c r="M57" s="25"/>
      <c r="N57" s="2"/>
      <c r="O57" s="22"/>
    </row>
    <row r="58" spans="13:15" ht="20.25" customHeight="1">
      <c r="M58" s="25"/>
      <c r="N58" s="2"/>
      <c r="O58" s="22"/>
    </row>
    <row r="59" spans="13:15" ht="20.25" customHeight="1">
      <c r="M59" s="25"/>
      <c r="N59" s="2"/>
      <c r="O59" s="22"/>
    </row>
    <row r="60" spans="13:15" ht="20.25" customHeight="1">
      <c r="M60" s="25"/>
      <c r="N60" s="2"/>
      <c r="O60" s="22"/>
    </row>
    <row r="61" spans="13:15" ht="20.25" customHeight="1">
      <c r="M61" s="25"/>
      <c r="N61" s="2"/>
      <c r="O61" s="22"/>
    </row>
    <row r="62" spans="13:15" ht="20.25" customHeight="1">
      <c r="M62" s="25"/>
      <c r="N62" s="2"/>
      <c r="O62" s="22"/>
    </row>
    <row r="63" spans="13:15" ht="20.25" customHeight="1">
      <c r="M63" s="25"/>
      <c r="N63" s="2"/>
      <c r="O63" s="22"/>
    </row>
    <row r="64" spans="13:15" ht="20.25" customHeight="1">
      <c r="M64" s="25"/>
      <c r="N64" s="2"/>
      <c r="O64" s="22"/>
    </row>
    <row r="65" spans="13:15" ht="20.25" customHeight="1">
      <c r="M65" s="25"/>
      <c r="N65" s="2"/>
      <c r="O65" s="22"/>
    </row>
    <row r="66" spans="13:15" ht="20.25" customHeight="1">
      <c r="M66" s="25"/>
      <c r="N66" s="2"/>
      <c r="O66" s="22"/>
    </row>
    <row r="67" spans="13:15" ht="20.25" customHeight="1">
      <c r="M67" s="25"/>
      <c r="N67" s="2"/>
      <c r="O67" s="22"/>
    </row>
    <row r="68" spans="13:15" ht="20.25" customHeight="1">
      <c r="M68" s="25"/>
      <c r="N68" s="2"/>
      <c r="O68" s="22"/>
    </row>
    <row r="69" spans="13:15" ht="20.25" customHeight="1">
      <c r="M69" s="25"/>
      <c r="N69" s="2"/>
      <c r="O69" s="22"/>
    </row>
    <row r="70" spans="13:15" ht="20.25" customHeight="1">
      <c r="M70" s="25"/>
      <c r="N70" s="2"/>
      <c r="O70" s="22"/>
    </row>
    <row r="71" spans="13:15" ht="20.25" customHeight="1">
      <c r="M71" s="25"/>
      <c r="N71" s="2"/>
      <c r="O71" s="22"/>
    </row>
    <row r="72" spans="13:15" ht="20.25" customHeight="1">
      <c r="M72" s="25"/>
      <c r="N72" s="2"/>
      <c r="O72" s="22"/>
    </row>
    <row r="73" spans="13:15" ht="20.25" customHeight="1">
      <c r="M73" s="25"/>
      <c r="N73" s="2"/>
      <c r="O73" s="22"/>
    </row>
    <row r="74" spans="13:15" ht="20.25" customHeight="1">
      <c r="M74" s="25"/>
      <c r="N74" s="2"/>
      <c r="O74" s="22"/>
    </row>
    <row r="75" spans="13:15" ht="20.25" customHeight="1">
      <c r="M75" s="25"/>
      <c r="N75" s="2"/>
      <c r="O75" s="22"/>
    </row>
    <row r="76" spans="13:15" ht="20.25" customHeight="1">
      <c r="M76" s="25"/>
      <c r="N76" s="2"/>
      <c r="O76" s="22"/>
    </row>
    <row r="77" spans="13:15" ht="20.25" customHeight="1">
      <c r="M77" s="25"/>
      <c r="N77" s="2"/>
      <c r="O77" s="22"/>
    </row>
    <row r="78" spans="13:15" ht="20.25" customHeight="1">
      <c r="M78" s="25"/>
      <c r="N78" s="2"/>
      <c r="O78" s="22"/>
    </row>
    <row r="79" spans="13:15" ht="20.25" customHeight="1">
      <c r="M79" s="25"/>
      <c r="N79" s="2"/>
      <c r="O79" s="22"/>
    </row>
    <row r="80" spans="13:15" ht="20.25" customHeight="1">
      <c r="M80" s="25"/>
      <c r="N80" s="2"/>
      <c r="O80" s="22"/>
    </row>
    <row r="81" spans="13:15" ht="20.25" customHeight="1">
      <c r="M81" s="25"/>
      <c r="N81" s="2"/>
      <c r="O81" s="22"/>
    </row>
    <row r="82" spans="13:15" ht="20.25" customHeight="1">
      <c r="M82" s="25"/>
      <c r="N82" s="2"/>
      <c r="O82" s="22"/>
    </row>
    <row r="83" spans="13:15" ht="20.25" customHeight="1">
      <c r="M83" s="25"/>
      <c r="N83" s="2"/>
      <c r="O83" s="22"/>
    </row>
    <row r="84" spans="13:15" ht="20.25" customHeight="1">
      <c r="M84" s="25"/>
      <c r="N84" s="2"/>
      <c r="O84" s="22"/>
    </row>
    <row r="85" spans="13:15" ht="20.25" customHeight="1">
      <c r="M85" s="25"/>
      <c r="N85" s="2"/>
      <c r="O85" s="22"/>
    </row>
    <row r="86" spans="13:15" ht="20.25" customHeight="1">
      <c r="M86" s="25"/>
      <c r="N86" s="2"/>
      <c r="O86" s="22"/>
    </row>
    <row r="87" spans="13:15" ht="20.25" customHeight="1">
      <c r="M87" s="25"/>
      <c r="N87" s="2"/>
      <c r="O87" s="22"/>
    </row>
    <row r="88" spans="13:15" ht="20.25" customHeight="1">
      <c r="M88" s="25"/>
      <c r="N88" s="2"/>
      <c r="O88" s="22"/>
    </row>
    <row r="89" spans="13:15" ht="20.25" customHeight="1">
      <c r="M89" s="25"/>
      <c r="N89" s="2"/>
      <c r="O89" s="22"/>
    </row>
    <row r="90" spans="13:15" ht="20.25" customHeight="1">
      <c r="M90" s="25"/>
      <c r="N90" s="2"/>
      <c r="O90" s="22"/>
    </row>
    <row r="91" spans="13:15" ht="20.25" customHeight="1">
      <c r="M91" s="25"/>
      <c r="N91" s="2"/>
      <c r="O91" s="22"/>
    </row>
    <row r="92" spans="13:15" ht="20.25" customHeight="1">
      <c r="M92" s="25"/>
      <c r="N92" s="2"/>
      <c r="O92" s="22"/>
    </row>
    <row r="93" spans="13:15" ht="20.25" customHeight="1">
      <c r="M93" s="25"/>
      <c r="N93" s="2"/>
      <c r="O93" s="22"/>
    </row>
    <row r="94" spans="13:15" ht="20.25" customHeight="1">
      <c r="M94" s="25"/>
      <c r="N94" s="2"/>
      <c r="O94" s="22"/>
    </row>
    <row r="95" spans="13:15" ht="20.25" customHeight="1">
      <c r="M95" s="25"/>
      <c r="N95" s="2"/>
      <c r="O95" s="22"/>
    </row>
    <row r="96" spans="13:15" ht="20.25" customHeight="1">
      <c r="M96" s="25"/>
      <c r="N96" s="2"/>
      <c r="O96" s="22"/>
    </row>
    <row r="97" spans="13:15" ht="20.25" customHeight="1">
      <c r="M97" s="25"/>
      <c r="N97" s="2"/>
      <c r="O97" s="22"/>
    </row>
    <row r="98" spans="13:15" ht="20.25" customHeight="1">
      <c r="M98" s="25"/>
      <c r="N98" s="2"/>
      <c r="O98" s="22"/>
    </row>
    <row r="99" spans="13:15" ht="20.25" customHeight="1">
      <c r="M99" s="25"/>
      <c r="N99" s="2"/>
      <c r="O99" s="22"/>
    </row>
    <row r="100" spans="13:15" ht="20.25" customHeight="1">
      <c r="M100" s="25"/>
      <c r="N100" s="2"/>
      <c r="O100" s="22"/>
    </row>
    <row r="101" spans="13:15" ht="20.25" customHeight="1">
      <c r="M101" s="25"/>
      <c r="N101" s="2"/>
      <c r="O101" s="22"/>
    </row>
    <row r="102" spans="13:15" ht="20.25" customHeight="1">
      <c r="M102" s="25"/>
      <c r="N102" s="2"/>
      <c r="O102" s="22"/>
    </row>
    <row r="103" spans="13:15" ht="20.25" customHeight="1">
      <c r="M103" s="25"/>
      <c r="N103" s="2"/>
      <c r="O103" s="22"/>
    </row>
    <row r="104" spans="13:15" ht="20.25" customHeight="1">
      <c r="M104" s="25"/>
      <c r="N104" s="2"/>
      <c r="O104" s="22"/>
    </row>
    <row r="105" spans="13:15" ht="20.25" customHeight="1">
      <c r="M105" s="25"/>
      <c r="N105" s="2"/>
      <c r="O105" s="22"/>
    </row>
    <row r="106" spans="13:15" ht="20.25" customHeight="1">
      <c r="M106" s="25"/>
      <c r="N106" s="2"/>
      <c r="O106" s="22"/>
    </row>
    <row r="107" spans="13:15" ht="20.25" customHeight="1">
      <c r="M107" s="25"/>
      <c r="N107" s="2"/>
      <c r="O107" s="22"/>
    </row>
    <row r="108" spans="13:15" ht="20.25" customHeight="1">
      <c r="M108" s="25"/>
      <c r="N108" s="2"/>
      <c r="O108" s="22"/>
    </row>
    <row r="109" spans="13:15" ht="20.25" customHeight="1">
      <c r="M109" s="25"/>
      <c r="N109" s="2"/>
      <c r="O109" s="22"/>
    </row>
    <row r="110" spans="13:15" ht="20.25" customHeight="1">
      <c r="M110" s="25"/>
      <c r="N110" s="2"/>
      <c r="O110" s="22"/>
    </row>
    <row r="111" spans="13:15" ht="20.25" customHeight="1">
      <c r="M111" s="25"/>
      <c r="N111" s="2"/>
      <c r="O111" s="22"/>
    </row>
    <row r="112" spans="13:15" ht="20.25" customHeight="1">
      <c r="M112" s="25"/>
      <c r="N112" s="2"/>
      <c r="O112" s="22"/>
    </row>
    <row r="113" spans="13:15" ht="20.25" customHeight="1">
      <c r="M113" s="25"/>
      <c r="N113" s="2"/>
      <c r="O113" s="22"/>
    </row>
    <row r="114" spans="13:15" ht="20.25" customHeight="1">
      <c r="M114" s="25"/>
      <c r="N114" s="2"/>
      <c r="O114" s="22"/>
    </row>
    <row r="115" spans="13:15" ht="20.25" customHeight="1">
      <c r="M115" s="25"/>
      <c r="N115" s="2"/>
      <c r="O115" s="22"/>
    </row>
    <row r="116" spans="13:15" ht="20.25" customHeight="1">
      <c r="M116" s="25"/>
      <c r="N116" s="2"/>
      <c r="O116" s="22"/>
    </row>
    <row r="117" spans="13:15" ht="20.25" customHeight="1">
      <c r="M117" s="25"/>
      <c r="N117" s="2"/>
      <c r="O117" s="22"/>
    </row>
    <row r="118" spans="13:15" ht="20.25" customHeight="1">
      <c r="M118" s="25"/>
      <c r="N118" s="2"/>
      <c r="O118" s="22"/>
    </row>
    <row r="119" spans="13:15" ht="20.25" customHeight="1">
      <c r="M119" s="25"/>
      <c r="N119" s="2"/>
      <c r="O119" s="22"/>
    </row>
    <row r="120" spans="13:15" ht="20.25" customHeight="1">
      <c r="M120" s="25"/>
      <c r="N120" s="2"/>
      <c r="O120" s="22"/>
    </row>
    <row r="121" spans="13:15" ht="20.25" customHeight="1">
      <c r="M121" s="25"/>
      <c r="N121" s="2"/>
      <c r="O121" s="22"/>
    </row>
    <row r="122" spans="13:15" ht="20.25" customHeight="1">
      <c r="M122" s="25"/>
      <c r="N122" s="2"/>
      <c r="O122" s="22"/>
    </row>
    <row r="123" spans="13:15" ht="20.25" customHeight="1">
      <c r="M123" s="25"/>
      <c r="N123" s="2"/>
      <c r="O123" s="22"/>
    </row>
    <row r="124" spans="13:15" ht="20.25" customHeight="1">
      <c r="M124" s="25"/>
      <c r="N124" s="2"/>
      <c r="O124" s="22"/>
    </row>
    <row r="125" spans="13:15" ht="20.25" customHeight="1">
      <c r="M125" s="25"/>
      <c r="N125" s="2"/>
      <c r="O125" s="22"/>
    </row>
    <row r="126" spans="13:15" ht="20.25" customHeight="1">
      <c r="M126" s="25"/>
      <c r="N126" s="2"/>
      <c r="O126" s="22"/>
    </row>
    <row r="127" spans="13:15" ht="20.25" customHeight="1">
      <c r="M127" s="25"/>
      <c r="N127" s="2"/>
      <c r="O127" s="22"/>
    </row>
    <row r="128" spans="13:15" ht="20.25" customHeight="1">
      <c r="M128" s="25"/>
      <c r="N128" s="2"/>
      <c r="O128" s="22"/>
    </row>
    <row r="129" spans="13:15" ht="20.25" customHeight="1">
      <c r="M129" s="25"/>
      <c r="N129" s="2"/>
      <c r="O129" s="22"/>
    </row>
    <row r="130" spans="13:15" ht="20.25" customHeight="1">
      <c r="M130" s="25"/>
      <c r="N130" s="2"/>
      <c r="O130" s="22"/>
    </row>
    <row r="131" spans="13:15" ht="20.25" customHeight="1">
      <c r="M131" s="25"/>
      <c r="N131" s="2"/>
      <c r="O131" s="22"/>
    </row>
    <row r="132" spans="13:15" ht="20.25" customHeight="1">
      <c r="M132" s="25"/>
      <c r="N132" s="2"/>
      <c r="O132" s="22"/>
    </row>
    <row r="133" spans="13:15" ht="20.25" customHeight="1">
      <c r="M133" s="25"/>
      <c r="N133" s="2"/>
      <c r="O133" s="22"/>
    </row>
    <row r="134" spans="13:15" ht="20.25" customHeight="1">
      <c r="M134" s="25"/>
      <c r="N134" s="2"/>
      <c r="O134" s="22"/>
    </row>
    <row r="135" spans="13:15" ht="20.25" customHeight="1">
      <c r="M135" s="25"/>
      <c r="N135" s="2"/>
      <c r="O135" s="22"/>
    </row>
    <row r="136" spans="13:15" ht="20.25" customHeight="1">
      <c r="M136" s="25"/>
      <c r="N136" s="2"/>
      <c r="O136" s="22"/>
    </row>
    <row r="137" spans="13:15" ht="20.25" customHeight="1">
      <c r="M137" s="25"/>
      <c r="N137" s="2"/>
      <c r="O137" s="22"/>
    </row>
  </sheetData>
  <sheetProtection sheet="1" objects="1" scenarios="1"/>
  <mergeCells count="1">
    <mergeCell ref="C25:Z25"/>
  </mergeCells>
  <conditionalFormatting sqref="B4:B5">
    <cfRule type="cellIs" priority="7" dxfId="0" operator="equal" stopIfTrue="1">
      <formula>1</formula>
    </cfRule>
  </conditionalFormatting>
  <conditionalFormatting sqref="C3:C23">
    <cfRule type="cellIs" priority="4" dxfId="1" operator="equal" stopIfTrue="1">
      <formula>1</formula>
    </cfRule>
    <cfRule type="cellIs" priority="5" dxfId="2" operator="equal" stopIfTrue="1">
      <formula>1</formula>
    </cfRule>
    <cfRule type="cellIs" priority="6" dxfId="1" operator="equal" stopIfTrue="1">
      <formula>1</formula>
    </cfRule>
  </conditionalFormatting>
  <printOptions/>
  <pageMargins left="0.5" right="0.5" top="0.5" bottom="0.5" header="0.5" footer="0.5"/>
  <pageSetup horizontalDpi="600" verticalDpi="600" orientation="landscape" r:id="rId3"/>
  <headerFooter alignWithMargins="0">
    <oddHeader>&amp;C&amp;A</oddHeader>
    <oddFooter>&amp;CPage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Tetrault</dc:creator>
  <cp:keywords/>
  <dc:description/>
  <cp:lastModifiedBy>Steve Putz</cp:lastModifiedBy>
  <cp:lastPrinted>2008-12-04T18:18:38Z</cp:lastPrinted>
  <dcterms:created xsi:type="dcterms:W3CDTF">2000-07-05T13:58:20Z</dcterms:created>
  <dcterms:modified xsi:type="dcterms:W3CDTF">2008-11-22T21:02:32Z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